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Nabídky\Rok 2019\Nabídky k nacenění\VZ - Hřiště Lísky\N18048 - VZ - hřiště Lísky\Nabídka\"/>
    </mc:Choice>
  </mc:AlternateContent>
  <bookViews>
    <workbookView xWindow="360" yWindow="27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ZL 0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Pol'!$A$1:$U$145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7" i="13" l="1"/>
  <c r="G56" i="13"/>
  <c r="G54" i="13"/>
  <c r="G53" i="13"/>
  <c r="G52" i="13"/>
  <c r="G51" i="13"/>
  <c r="G50" i="13"/>
  <c r="G49" i="13"/>
  <c r="G47" i="13"/>
  <c r="G46" i="13" s="1"/>
  <c r="G45" i="13"/>
  <c r="G44" i="13"/>
  <c r="G43" i="13" s="1"/>
  <c r="G42" i="13"/>
  <c r="G41" i="13"/>
  <c r="G40" i="13"/>
  <c r="G39" i="13"/>
  <c r="G37" i="13"/>
  <c r="G36" i="13"/>
  <c r="G35" i="13"/>
  <c r="G34" i="13"/>
  <c r="G33" i="13"/>
  <c r="G32" i="13"/>
  <c r="G30" i="13"/>
  <c r="G29" i="13"/>
  <c r="G28" i="13"/>
  <c r="G27" i="13"/>
  <c r="G26" i="13"/>
  <c r="G25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55" i="13" l="1"/>
  <c r="G31" i="13"/>
  <c r="G24" i="13"/>
  <c r="G38" i="13"/>
  <c r="G9" i="13"/>
  <c r="G48" i="13"/>
  <c r="AC135" i="12"/>
  <c r="F39" i="1" s="1"/>
  <c r="F40" i="1" s="1"/>
  <c r="BA93" i="12"/>
  <c r="BA91" i="12"/>
  <c r="BA89" i="12"/>
  <c r="BA85" i="12"/>
  <c r="BA83" i="12"/>
  <c r="BA81" i="12"/>
  <c r="BA30" i="12"/>
  <c r="BA27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6" i="12"/>
  <c r="I46" i="12"/>
  <c r="K46" i="12"/>
  <c r="O46" i="12"/>
  <c r="Q46" i="12"/>
  <c r="U46" i="12"/>
  <c r="G48" i="12"/>
  <c r="I48" i="12"/>
  <c r="K48" i="12"/>
  <c r="M48" i="12"/>
  <c r="O48" i="12"/>
  <c r="Q48" i="12"/>
  <c r="U48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0" i="12"/>
  <c r="I60" i="12"/>
  <c r="K60" i="12"/>
  <c r="O60" i="12"/>
  <c r="Q60" i="12"/>
  <c r="U60" i="12"/>
  <c r="G61" i="12"/>
  <c r="I61" i="12"/>
  <c r="K61" i="12"/>
  <c r="M61" i="12"/>
  <c r="O61" i="12"/>
  <c r="Q61" i="12"/>
  <c r="U61" i="12"/>
  <c r="G63" i="12"/>
  <c r="M63" i="12" s="1"/>
  <c r="I63" i="12"/>
  <c r="K63" i="12"/>
  <c r="O63" i="12"/>
  <c r="Q63" i="12"/>
  <c r="U63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6" i="12"/>
  <c r="I86" i="12"/>
  <c r="K86" i="12"/>
  <c r="M86" i="12"/>
  <c r="O86" i="12"/>
  <c r="Q86" i="12"/>
  <c r="U86" i="12"/>
  <c r="G88" i="12"/>
  <c r="M88" i="12" s="1"/>
  <c r="I88" i="12"/>
  <c r="K88" i="12"/>
  <c r="O88" i="12"/>
  <c r="Q88" i="12"/>
  <c r="U88" i="12"/>
  <c r="G90" i="12"/>
  <c r="I90" i="12"/>
  <c r="K90" i="12"/>
  <c r="K87" i="12" s="1"/>
  <c r="O90" i="12"/>
  <c r="Q90" i="12"/>
  <c r="U90" i="12"/>
  <c r="U87" i="12" s="1"/>
  <c r="G92" i="12"/>
  <c r="M92" i="12" s="1"/>
  <c r="I92" i="12"/>
  <c r="K92" i="12"/>
  <c r="O92" i="12"/>
  <c r="Q92" i="12"/>
  <c r="U92" i="12"/>
  <c r="K94" i="12"/>
  <c r="G95" i="12"/>
  <c r="G94" i="12" s="1"/>
  <c r="I52" i="1" s="1"/>
  <c r="I95" i="12"/>
  <c r="I94" i="12" s="1"/>
  <c r="K95" i="12"/>
  <c r="O95" i="12"/>
  <c r="O94" i="12" s="1"/>
  <c r="Q95" i="12"/>
  <c r="Q94" i="12" s="1"/>
  <c r="U95" i="12"/>
  <c r="U94" i="12" s="1"/>
  <c r="G110" i="12"/>
  <c r="M110" i="12" s="1"/>
  <c r="I110" i="12"/>
  <c r="K110" i="12"/>
  <c r="O110" i="12"/>
  <c r="Q110" i="12"/>
  <c r="U110" i="12"/>
  <c r="G113" i="12"/>
  <c r="I113" i="12"/>
  <c r="K113" i="12"/>
  <c r="O113" i="12"/>
  <c r="O109" i="12" s="1"/>
  <c r="Q113" i="12"/>
  <c r="U113" i="12"/>
  <c r="G116" i="12"/>
  <c r="M116" i="12" s="1"/>
  <c r="I116" i="12"/>
  <c r="K116" i="12"/>
  <c r="O116" i="12"/>
  <c r="Q116" i="12"/>
  <c r="U116" i="12"/>
  <c r="G120" i="12"/>
  <c r="M120" i="12" s="1"/>
  <c r="I120" i="12"/>
  <c r="K120" i="12"/>
  <c r="O120" i="12"/>
  <c r="Q120" i="12"/>
  <c r="U120" i="12"/>
  <c r="G124" i="12"/>
  <c r="M124" i="12" s="1"/>
  <c r="I124" i="12"/>
  <c r="K124" i="12"/>
  <c r="O124" i="12"/>
  <c r="O119" i="12" s="1"/>
  <c r="Q124" i="12"/>
  <c r="U124" i="12"/>
  <c r="G125" i="12"/>
  <c r="M125" i="12" s="1"/>
  <c r="I125" i="12"/>
  <c r="K125" i="12"/>
  <c r="O125" i="12"/>
  <c r="Q125" i="12"/>
  <c r="U125" i="12"/>
  <c r="G127" i="12"/>
  <c r="M127" i="12" s="1"/>
  <c r="I127" i="12"/>
  <c r="K127" i="12"/>
  <c r="O127" i="12"/>
  <c r="Q127" i="12"/>
  <c r="U127" i="12"/>
  <c r="G131" i="12"/>
  <c r="I131" i="12"/>
  <c r="K131" i="12"/>
  <c r="O131" i="12"/>
  <c r="Q131" i="12"/>
  <c r="U131" i="12"/>
  <c r="G132" i="12"/>
  <c r="I132" i="12"/>
  <c r="K132" i="12"/>
  <c r="M132" i="12"/>
  <c r="O132" i="12"/>
  <c r="Q132" i="12"/>
  <c r="U132" i="12"/>
  <c r="G133" i="12"/>
  <c r="M133" i="12" s="1"/>
  <c r="I133" i="12"/>
  <c r="K133" i="12"/>
  <c r="O133" i="12"/>
  <c r="Q133" i="12"/>
  <c r="U133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59" i="13" l="1"/>
  <c r="G130" i="12"/>
  <c r="I55" i="1" s="1"/>
  <c r="I19" i="1" s="1"/>
  <c r="M95" i="12"/>
  <c r="M94" i="12" s="1"/>
  <c r="Q109" i="12"/>
  <c r="I130" i="12"/>
  <c r="I119" i="12"/>
  <c r="Q87" i="12"/>
  <c r="I87" i="12"/>
  <c r="G59" i="12"/>
  <c r="I50" i="1" s="1"/>
  <c r="I17" i="1" s="1"/>
  <c r="U34" i="12"/>
  <c r="O42" i="12"/>
  <c r="U59" i="12"/>
  <c r="Q130" i="12"/>
  <c r="O130" i="12"/>
  <c r="Q119" i="12"/>
  <c r="K109" i="12"/>
  <c r="I109" i="12"/>
  <c r="Q42" i="12"/>
  <c r="K34" i="12"/>
  <c r="K119" i="12"/>
  <c r="M34" i="12"/>
  <c r="K8" i="12"/>
  <c r="I8" i="12"/>
  <c r="K130" i="12"/>
  <c r="U119" i="12"/>
  <c r="G87" i="12"/>
  <c r="I51" i="1" s="1"/>
  <c r="Q59" i="12"/>
  <c r="O59" i="12"/>
  <c r="U42" i="12"/>
  <c r="I34" i="12"/>
  <c r="AD135" i="12"/>
  <c r="G39" i="1" s="1"/>
  <c r="G40" i="1" s="1"/>
  <c r="Q8" i="12"/>
  <c r="G109" i="12"/>
  <c r="I53" i="1" s="1"/>
  <c r="K59" i="12"/>
  <c r="G34" i="12"/>
  <c r="I48" i="1" s="1"/>
  <c r="I42" i="12"/>
  <c r="U109" i="12"/>
  <c r="I59" i="12"/>
  <c r="Q34" i="12"/>
  <c r="K42" i="12"/>
  <c r="U8" i="12"/>
  <c r="U130" i="12"/>
  <c r="O87" i="12"/>
  <c r="G42" i="12"/>
  <c r="I49" i="1" s="1"/>
  <c r="O34" i="12"/>
  <c r="O8" i="12"/>
  <c r="G23" i="1"/>
  <c r="M119" i="12"/>
  <c r="M8" i="12"/>
  <c r="G119" i="12"/>
  <c r="I54" i="1" s="1"/>
  <c r="M131" i="12"/>
  <c r="M130" i="12" s="1"/>
  <c r="M113" i="12"/>
  <c r="M109" i="12" s="1"/>
  <c r="M90" i="12"/>
  <c r="M87" i="12" s="1"/>
  <c r="M60" i="12"/>
  <c r="M59" i="12" s="1"/>
  <c r="M46" i="12"/>
  <c r="M42" i="12" s="1"/>
  <c r="G8" i="12"/>
  <c r="G25" i="1" l="1"/>
  <c r="G26" i="1" s="1"/>
  <c r="H39" i="1"/>
  <c r="H40" i="1" s="1"/>
  <c r="I47" i="1"/>
  <c r="I56" i="1" s="1"/>
  <c r="G135" i="12"/>
  <c r="G28" i="1"/>
  <c r="G24" i="1"/>
  <c r="G29" i="1" l="1"/>
  <c r="I39" i="1"/>
  <c r="I40" i="1" s="1"/>
  <c r="J39" i="1" s="1"/>
  <c r="J40" i="1" s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<sst xmlns="http://schemas.openxmlformats.org/spreadsheetml/2006/main" count="673" uniqueCount="295">
  <si>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</si>
  <si>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</si>
  <si>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</si>
  <si>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</si>
  <si>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</si>
  <si>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</si>
  <si>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</si>
  <si>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</si>
  <si>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</si>
  <si>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</si>
  <si>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</si>
  <si>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</si>
  <si>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</si>
  <si>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</si>
  <si>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</si>
  <si>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</si>
  <si>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</si>
  <si>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</si>
  <si>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</si>
  <si>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</si>
  <si>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</si>
  <si>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</si>
  <si>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</si>
  <si>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</si>
  <si>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</si>
  <si>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</si>
  <si>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</si>
  <si>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</si>
  <si>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</si>
  <si>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</si>
  <si>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</si>
  <si>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</si>
  <si>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</si>
  <si>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</si>
  <si>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</si>
  <si>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</si>
  <si>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</si>
  <si>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</si>
  <si>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</si>
  <si>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</si>
  <si>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</si>
  <si>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</si>
  <si>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</si>
  <si>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</si>
  <si>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</si>
  <si>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Nodum atelier - na, s.r.o.</t>
  </si>
  <si>
    <t>Multifunkční hřiště - Lísky - 1.etapa</t>
  </si>
  <si>
    <t>Město Jablunkov</t>
  </si>
  <si>
    <t>Dukelská 144</t>
  </si>
  <si>
    <t>Jablunkov</t>
  </si>
  <si>
    <t>739 91</t>
  </si>
  <si>
    <t>00296759</t>
  </si>
  <si>
    <t>CZ00296759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</si>
  <si>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</si>
  <si>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</si>
  <si>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</si>
  <si>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</si>
  <si>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</si>
  <si>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</si>
  <si>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</si>
  <si>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Zakládání</t>
  </si>
  <si>
    <t>5</t>
  </si>
  <si>
    <t>Komunikace</t>
  </si>
  <si>
    <t>767</t>
  </si>
  <si>
    <t>Konstrukce zámečnické - oplocení</t>
  </si>
  <si>
    <t>767 a</t>
  </si>
  <si>
    <t>Konstrukce zámečnické - bourání</t>
  </si>
  <si>
    <t>783</t>
  </si>
  <si>
    <t>Nátěry</t>
  </si>
  <si>
    <t>91</t>
  </si>
  <si>
    <t>Doplňující práce na komunikaci</t>
  </si>
  <si>
    <t>97</t>
  </si>
  <si>
    <t>Likvidace suti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</si>
  <si>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</si>
  <si>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</si>
  <si>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</si>
  <si>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</si>
  <si>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</si>
  <si>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</si>
  <si>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</si>
  <si>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</si>
  <si>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</si>
  <si>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</si>
  <si>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</si>
  <si>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</si>
  <si>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</si>
  <si>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</si>
  <si>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</si>
  <si>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</si>
  <si>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</si>
  <si>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</si>
  <si>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</si>
  <si>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</si>
  <si>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</si>
  <si>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</si>
  <si>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</si>
  <si>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</si>
  <si>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</si>
  <si>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</si>
  <si>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</si>
  <si>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</si>
  <si>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</si>
  <si>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113107202</t>
  </si>
  <si>
    <t>Odstranění asfaltového krytu do tl.10cm nad 50 m2</t>
  </si>
  <si>
    <t>m2</t>
  </si>
  <si>
    <t>POL1_0</t>
  </si>
  <si>
    <t>113107625R00</t>
  </si>
  <si>
    <t>Odstranění podkladu nad 50 m2,kam.drcené tl.25 cm</t>
  </si>
  <si>
    <t>121101100R00</t>
  </si>
  <si>
    <t>Sejmutí ornice, pl. do 400 m2, přemístění do 50 m</t>
  </si>
  <si>
    <t>m3</t>
  </si>
  <si>
    <t>(17,7*36,7-278,0)*0,15</t>
  </si>
  <si>
    <t>VV</t>
  </si>
  <si>
    <t>122201102R00</t>
  </si>
  <si>
    <t>Odkopávky nezapažené v hor. 3 do 1000 m3</t>
  </si>
  <si>
    <t>(36,82*16,82-278,0)*0,2</t>
  </si>
  <si>
    <t xml:space="preserve">pod nářaďovnou: : 2,2*3,7*0,25 </t>
  </si>
  <si>
    <t>122201109R00</t>
  </si>
  <si>
    <t>Příplatek za lepivost - odkopávky v hor. 3</t>
  </si>
  <si>
    <t>133201101R00</t>
  </si>
  <si>
    <t>Hloubení šachet v hor.3 do 100 m3</t>
  </si>
  <si>
    <t>0,6*1,5*(1,415-0,345)*47</t>
  </si>
  <si>
    <t>0,4*0,4*(0,815-0,345)*6</t>
  </si>
  <si>
    <t>133201109R00</t>
  </si>
  <si>
    <t>Příplatek za lepivost - hloubení šachet v hor.3</t>
  </si>
  <si>
    <t>162701105R00</t>
  </si>
  <si>
    <t>Vodorovné přemístění výkopku z hor.1-4 do 10000 m</t>
  </si>
  <si>
    <t>70,2975+45,7122</t>
  </si>
  <si>
    <t>171201201R00</t>
  </si>
  <si>
    <t>Uložení sypaniny na skl.-sypanina na výšku přes 2m</t>
  </si>
  <si>
    <t>199000005R00</t>
  </si>
  <si>
    <t>Poplatek za skládku zeminy 1- 4</t>
  </si>
  <si>
    <t>t</t>
  </si>
  <si>
    <t>116,0097*2,0</t>
  </si>
  <si>
    <t>181101102R00</t>
  </si>
  <si>
    <t>Úprava pláně v zářezech v hor. 1-4, se zhutněním</t>
  </si>
  <si>
    <t>rozprostření ornice v tl.10cm</t>
  </si>
  <si>
    <t>POP</t>
  </si>
  <si>
    <t>55,7385/0,1</t>
  </si>
  <si>
    <t>130900030RA0</t>
  </si>
  <si>
    <t>Bourání konstrukcí z betonu prostého ve výkopu</t>
  </si>
  <si>
    <t>POL2_0</t>
  </si>
  <si>
    <t>bourání stávajících patek sloupků</t>
  </si>
  <si>
    <t xml:space="preserve">BP2: : 0,7*0,7*0,8*28 </t>
  </si>
  <si>
    <t xml:space="preserve">BP3: : 0,4*0,4*0,8*2 </t>
  </si>
  <si>
    <t xml:space="preserve">BP4: : 0,4*0,4*0,8*2 </t>
  </si>
  <si>
    <t>275313621R00</t>
  </si>
  <si>
    <t>Beton základových patek prostý C 20/25</t>
  </si>
  <si>
    <t>0,6*1,5*(1,265-0,265)*47</t>
  </si>
  <si>
    <t>0,4*0,4*0,815*6</t>
  </si>
  <si>
    <t>275351215RT1</t>
  </si>
  <si>
    <t>Bednění stěn základových patek - zřízení, bednicí materiál prkna</t>
  </si>
  <si>
    <t>(0,6+1,5)*2*0,08*47</t>
  </si>
  <si>
    <t>0,4*4*0,345*6</t>
  </si>
  <si>
    <t>275351216R00</t>
  </si>
  <si>
    <t>Bednění stěn základových patek - odstranění</t>
  </si>
  <si>
    <t>215901101RT5</t>
  </si>
  <si>
    <t>Zhutnění podloží z hornin nesoudržných do 92% PS, vibrační deskou</t>
  </si>
  <si>
    <t>655,19</t>
  </si>
  <si>
    <t xml:space="preserve">nářaďovna: : 8,14 </t>
  </si>
  <si>
    <t>564211111R00</t>
  </si>
  <si>
    <t>Podklad ze štěrkopísku po zhutnění tloušťky 5 cm</t>
  </si>
  <si>
    <t>16,7*36,7</t>
  </si>
  <si>
    <t>564751111R00</t>
  </si>
  <si>
    <t>Podklad z kameniva drceného fr.32-63 mm tl.150 mm, hutněný</t>
  </si>
  <si>
    <t>0,6*1,5*47</t>
  </si>
  <si>
    <t>564811111R00</t>
  </si>
  <si>
    <t>Podklad z kameniva drceného fr. 8-16 mm tl.50 mm, hutněný</t>
  </si>
  <si>
    <t>564451111R00</t>
  </si>
  <si>
    <t>Podklad ze struskového štěrku tloušťky 15 cm</t>
  </si>
  <si>
    <t xml:space="preserve">nářaďovna: : 3,7*2,2 </t>
  </si>
  <si>
    <t>596811111</t>
  </si>
  <si>
    <t>Kladení dlaždic kom.pro pěší, lože z kameniva těž., včetně dlažby betonové 40/40/5 cm</t>
  </si>
  <si>
    <t>573231111R00</t>
  </si>
  <si>
    <t>Postřik živičný spojovací ze silniční emulze, 0,7 kg/m2</t>
  </si>
  <si>
    <t>57713121</t>
  </si>
  <si>
    <t>Asfaltový povrch z drenážního asfaltu AKD 8, tl. 40mm</t>
  </si>
  <si>
    <t>57714122</t>
  </si>
  <si>
    <t>Asfaltový povrch z drenážního asfaltu AKD 16, tl. 40mm</t>
  </si>
  <si>
    <t>998222012R00</t>
  </si>
  <si>
    <t>Přesun hmot, zpevněné plochy, kryt z kameniva</t>
  </si>
  <si>
    <t>767990010</t>
  </si>
  <si>
    <t>Osazení sloupků na betonové patky</t>
  </si>
  <si>
    <t>ks</t>
  </si>
  <si>
    <t>953981104R00</t>
  </si>
  <si>
    <t>Chemické kotvy do betonu, hl. 125 mm, M 16</t>
  </si>
  <si>
    <t>kus</t>
  </si>
  <si>
    <t>47*4</t>
  </si>
  <si>
    <t>Atypické ocelové konstrukce</t>
  </si>
  <si>
    <t>kg</t>
  </si>
  <si>
    <t xml:space="preserve">profil čtvercový uzavřený 80x80x6mm: : </t>
  </si>
  <si>
    <t>12,811*4,245*44</t>
  </si>
  <si>
    <t xml:space="preserve">kolem branek: : 12,811*(1,1*2+2,5*2+3,58+2,9) </t>
  </si>
  <si>
    <t xml:space="preserve">patní plech tl.10mm: : </t>
  </si>
  <si>
    <t>80,0*0,3*0,3*45</t>
  </si>
  <si>
    <t xml:space="preserve">horní záslepka sloupků tl. 6mm: : </t>
  </si>
  <si>
    <t>47,4*0,08*0,08*44</t>
  </si>
  <si>
    <t xml:space="preserve">kotevní plechy 50x100x6mm: : </t>
  </si>
  <si>
    <t>47,4*0,05*0,1*6*44</t>
  </si>
  <si>
    <t xml:space="preserve">L profil 30x30x4mm: : </t>
  </si>
  <si>
    <t>1,78*(2,46*4+2,4*22+1,3+6,65*2+2,52+2,06*2+2,0*6)</t>
  </si>
  <si>
    <t xml:space="preserve">trubka d25x2,9 mm, na konci s oky pro montáž na sloupky: : </t>
  </si>
  <si>
    <t>1,58*(2,46*4+2,4*22+1,3+6,65*2+2,52+2,06*2+2,0*6)*2</t>
  </si>
  <si>
    <t xml:space="preserve">prořez 6%: : </t>
  </si>
  <si>
    <t>3441,6561*0,06</t>
  </si>
  <si>
    <t>13890101R</t>
  </si>
  <si>
    <t>Přirážka za pozinkování ocelových výrobků</t>
  </si>
  <si>
    <t>POL3_0</t>
  </si>
  <si>
    <t>767920210R00</t>
  </si>
  <si>
    <t>Vstupní branka jednokřídlá 1,0x2,0m, včetně osazení</t>
  </si>
  <si>
    <t>specifikace dle PD</t>
  </si>
  <si>
    <t>76792022001R</t>
  </si>
  <si>
    <t>Vstupní branka dvoukřídlá 3,5x2,0m, včetně osazení</t>
  </si>
  <si>
    <t>76792022002R</t>
  </si>
  <si>
    <t>Vstupní branka dvoukřídlá 2,9x2,0m, včetně osazení</t>
  </si>
  <si>
    <t>998767201R00</t>
  </si>
  <si>
    <t>Přesun hmot pro zámečnické konstr., výšky do 6 m</t>
  </si>
  <si>
    <t>767900040RA0</t>
  </si>
  <si>
    <t>Demontáž oplocení z pletiva, výšky do 4,0m, vč. sloupků</t>
  </si>
  <si>
    <t>m</t>
  </si>
  <si>
    <t>BP2</t>
  </si>
  <si>
    <t>767900090</t>
  </si>
  <si>
    <t>Demontáž atypických ocelových konstrukcí</t>
  </si>
  <si>
    <t>BP3 - odstranění konstrukce stávající fotbalové branky</t>
  </si>
  <si>
    <t>BP4 - odstranění konstrukce stávajících nosných sloupků tenisové sítě</t>
  </si>
  <si>
    <t>783271001R00</t>
  </si>
  <si>
    <t>Nátěr polyuretanový kovových konstr. 1+ 2x email</t>
  </si>
  <si>
    <t>0,32*4,245*44</t>
  </si>
  <si>
    <t xml:space="preserve">kolem branek: : 0,32*(1,1*2+2,5*2+3,58+2,9) </t>
  </si>
  <si>
    <t>2*0,3*0,3*45</t>
  </si>
  <si>
    <t>0,08*0,08*44</t>
  </si>
  <si>
    <t>2*0,05*0,1*6*44</t>
  </si>
  <si>
    <t xml:space="preserve">L profil 30x30x4: : </t>
  </si>
  <si>
    <t>0,120*(2,46*4+2,4*22+1,3+6,65*2+2,52+2,06*2+2,0*6)</t>
  </si>
  <si>
    <t>0,079*(2,46*4+2,4*22+1,3+6,65*2+2,52+2,06*2+2,0*6)*2</t>
  </si>
  <si>
    <t>917862111R00</t>
  </si>
  <si>
    <t>Osazení stojat. obrub.bet. s opěrou,lože z C 12/15</t>
  </si>
  <si>
    <t>16,7*2+36,7*2</t>
  </si>
  <si>
    <t xml:space="preserve">nářaďovna: : 3,7+2,2*2 </t>
  </si>
  <si>
    <t>59217421R</t>
  </si>
  <si>
    <t xml:space="preserve"> obrubník chodníkový 1000/100/250, přírodní</t>
  </si>
  <si>
    <t>106,8*1,03</t>
  </si>
  <si>
    <t>-0,004</t>
  </si>
  <si>
    <t>592173070R</t>
  </si>
  <si>
    <t xml:space="preserve"> obrubník záhonový 50/5/20 cm šedý</t>
  </si>
  <si>
    <t>8,1*1,03*2</t>
  </si>
  <si>
    <t>0,314</t>
  </si>
  <si>
    <t>979981104R00</t>
  </si>
  <si>
    <t>Kontejner, suť bez příměsí, odvoz a likvidace, 9 t</t>
  </si>
  <si>
    <t xml:space="preserve">beton: : 11,48*2,2 </t>
  </si>
  <si>
    <t xml:space="preserve">asfalt: : 191,82 </t>
  </si>
  <si>
    <t xml:space="preserve">podkladní kamenivo: : 152,2 </t>
  </si>
  <si>
    <t>979081121R00</t>
  </si>
  <si>
    <t>Příplatek k odvozu za každý další 1 km</t>
  </si>
  <si>
    <t>979990113R00</t>
  </si>
  <si>
    <t>Poplatek za skládku suti - obalované kam. - asfalt</t>
  </si>
  <si>
    <t>979990103R00</t>
  </si>
  <si>
    <t>Poplatek za skládku suti - beton</t>
  </si>
  <si>
    <t>VRN1</t>
  </si>
  <si>
    <t>Mimostaveništní doprava 2%</t>
  </si>
  <si>
    <t xml:space="preserve"> </t>
  </si>
  <si>
    <t>POL99_0</t>
  </si>
  <si>
    <t>VRN2</t>
  </si>
  <si>
    <t>Zařízení staveniště 1%</t>
  </si>
  <si>
    <t>VRN3</t>
  </si>
  <si>
    <t>Zaměření stavby, vytýčení</t>
  </si>
  <si>
    <t/>
  </si>
  <si>
    <t>SUM</t>
  </si>
  <si>
    <t>POPUZIV</t>
  </si>
  <si>
    <t>END</t>
  </si>
  <si>
    <t>Multifunkční plocha - Lísky - 1.etapa</t>
  </si>
  <si>
    <t>Zowada Group a.s.</t>
  </si>
  <si>
    <t>Návsí 1002, 739 92 Návsí</t>
  </si>
  <si>
    <t>05092850</t>
  </si>
  <si>
    <t>CZ05092850</t>
  </si>
  <si>
    <t>11310-8309.R00</t>
  </si>
  <si>
    <t>Odstranění podkladu pl. do 50 m2, živice tl. 9 cm</t>
  </si>
  <si>
    <t>215901101R00</t>
  </si>
  <si>
    <t>57713121.R00</t>
  </si>
  <si>
    <t>Asfaltový povrch z drenážního asfaltu ACO 8, tl. 40mm</t>
  </si>
  <si>
    <t>565131211.R00</t>
  </si>
  <si>
    <t>Asfaltový povrch z drenážního asfaltu ACP 16S, tl. 40mm</t>
  </si>
  <si>
    <t>767990010.RAE</t>
  </si>
  <si>
    <t>767914830.R00</t>
  </si>
  <si>
    <t>979981106R00</t>
  </si>
  <si>
    <t>Kontejner, suť bez příměsí, odvoz a likvidace, 12 t</t>
  </si>
  <si>
    <t xml:space="preserve"> VRN, R-pol 01</t>
  </si>
  <si>
    <t>Mimostaveništní doprava 1%</t>
  </si>
  <si>
    <t>Celkem za ZL 01</t>
  </si>
  <si>
    <t>961044111.R00</t>
  </si>
  <si>
    <t>Bourání základů z betonu prostého</t>
  </si>
  <si>
    <t>Demontáž oplocení rámového H do 2 m</t>
  </si>
  <si>
    <t>979990101R00</t>
  </si>
  <si>
    <t>Poplatek za skládku suti - směs betonu a cihel</t>
  </si>
  <si>
    <t>Dodatek ke smlouvě - Změnový list ZL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</si>
</sst>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 applyFill="1"/>
    <xf numFmtId="0" fontId="1" fillId="0" borderId="49" xfId="0" applyFon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3" borderId="49" xfId="0" applyFill="1" applyBorder="1"/>
    <xf numFmtId="0" fontId="0" fillId="3" borderId="48" xfId="0" applyFill="1" applyBorder="1"/>
    <xf numFmtId="0" fontId="0" fillId="3" borderId="52" xfId="0" applyFill="1" applyBorder="1"/>
    <xf numFmtId="49" fontId="0" fillId="3" borderId="52" xfId="0" applyNumberFormat="1" applyFill="1" applyBorder="1"/>
    <xf numFmtId="0" fontId="0" fillId="3" borderId="52" xfId="0" applyFill="1" applyBorder="1" applyAlignment="1">
      <alignment horizontal="center"/>
    </xf>
    <xf numFmtId="0" fontId="5" fillId="3" borderId="53" xfId="0" applyFont="1" applyFill="1" applyBorder="1" applyAlignment="1">
      <alignment vertical="top"/>
    </xf>
    <xf numFmtId="49" fontId="5" fillId="3" borderId="43" xfId="0" applyNumberFormat="1" applyFont="1" applyFill="1" applyBorder="1" applyAlignment="1">
      <alignment vertical="top"/>
    </xf>
    <xf numFmtId="0" fontId="5" fillId="3" borderId="43" xfId="0" applyFont="1" applyFill="1" applyBorder="1" applyAlignment="1">
      <alignment horizontal="center" vertical="top"/>
    </xf>
    <xf numFmtId="0" fontId="5" fillId="3" borderId="43" xfId="0" applyFont="1" applyFill="1" applyBorder="1" applyAlignment="1">
      <alignment vertical="top"/>
    </xf>
    <xf numFmtId="4" fontId="5" fillId="3" borderId="48" xfId="0" applyNumberFormat="1" applyFont="1" applyFill="1" applyBorder="1" applyAlignment="1">
      <alignment vertical="top"/>
    </xf>
    <xf numFmtId="0" fontId="16" fillId="6" borderId="26" xfId="0" applyFont="1" applyFill="1" applyBorder="1" applyAlignment="1">
      <alignment vertical="top"/>
    </xf>
    <xf numFmtId="0" fontId="16" fillId="6" borderId="26" xfId="0" applyNumberFormat="1" applyFont="1" applyFill="1" applyBorder="1" applyAlignment="1">
      <alignment vertical="top"/>
    </xf>
    <xf numFmtId="0" fontId="16" fillId="6" borderId="33" xfId="0" applyNumberFormat="1" applyFont="1" applyFill="1" applyBorder="1" applyAlignment="1">
      <alignment horizontal="left" vertical="top" wrapText="1"/>
    </xf>
    <xf numFmtId="0" fontId="16" fillId="6" borderId="33" xfId="0" applyFont="1" applyFill="1" applyBorder="1" applyAlignment="1">
      <alignment horizontal="center" vertical="top" shrinkToFit="1"/>
    </xf>
    <xf numFmtId="164" fontId="16" fillId="6" borderId="33" xfId="0" applyNumberFormat="1" applyFont="1" applyFill="1" applyBorder="1" applyAlignment="1">
      <alignment vertical="top" shrinkToFit="1"/>
    </xf>
    <xf numFmtId="4" fontId="16" fillId="6" borderId="33" xfId="0" applyNumberFormat="1" applyFont="1" applyFill="1" applyBorder="1" applyAlignment="1" applyProtection="1">
      <alignment vertical="top" shrinkToFit="1"/>
      <protection locked="0"/>
    </xf>
    <xf numFmtId="4" fontId="16" fillId="6" borderId="33" xfId="0" applyNumberFormat="1" applyFont="1" applyFill="1" applyBorder="1" applyAlignment="1">
      <alignment vertical="top" shrinkToFit="1"/>
    </xf>
    <xf numFmtId="0" fontId="16" fillId="7" borderId="26" xfId="0" applyFont="1" applyFill="1" applyBorder="1" applyAlignment="1">
      <alignment vertical="top"/>
    </xf>
    <xf numFmtId="0" fontId="16" fillId="7" borderId="26" xfId="0" applyNumberFormat="1" applyFont="1" applyFill="1" applyBorder="1" applyAlignment="1">
      <alignment vertical="top"/>
    </xf>
    <xf numFmtId="0" fontId="16" fillId="7" borderId="33" xfId="0" applyNumberFormat="1" applyFont="1" applyFill="1" applyBorder="1" applyAlignment="1">
      <alignment horizontal="left" vertical="top" wrapText="1"/>
    </xf>
    <xf numFmtId="0" fontId="16" fillId="7" borderId="33" xfId="0" applyFont="1" applyFill="1" applyBorder="1" applyAlignment="1">
      <alignment horizontal="center" vertical="top" shrinkToFit="1"/>
    </xf>
    <xf numFmtId="164" fontId="16" fillId="7" borderId="33" xfId="0" applyNumberFormat="1" applyFont="1" applyFill="1" applyBorder="1" applyAlignment="1">
      <alignment vertical="top" shrinkToFit="1"/>
    </xf>
    <xf numFmtId="4" fontId="16" fillId="7" borderId="33" xfId="0" applyNumberFormat="1" applyFont="1" applyFill="1" applyBorder="1" applyAlignment="1" applyProtection="1">
      <alignment vertical="top" shrinkToFit="1"/>
      <protection locked="0"/>
    </xf>
    <xf numFmtId="4" fontId="16" fillId="7" borderId="33" xfId="0" applyNumberFormat="1" applyFont="1" applyFill="1" applyBorder="1" applyAlignment="1">
      <alignment vertical="top" shrinkToFit="1"/>
    </xf>
    <xf numFmtId="0" fontId="16" fillId="7" borderId="10" xfId="0" applyFont="1" applyFill="1" applyBorder="1" applyAlignment="1">
      <alignment vertical="top"/>
    </xf>
    <xf numFmtId="0" fontId="16" fillId="7" borderId="10" xfId="0" applyNumberFormat="1" applyFont="1" applyFill="1" applyBorder="1" applyAlignment="1">
      <alignment vertical="top"/>
    </xf>
    <xf numFmtId="0" fontId="16" fillId="7" borderId="39" xfId="0" applyNumberFormat="1" applyFont="1" applyFill="1" applyBorder="1" applyAlignment="1">
      <alignment horizontal="left" vertical="top" wrapText="1"/>
    </xf>
    <xf numFmtId="0" fontId="16" fillId="7" borderId="39" xfId="0" applyFont="1" applyFill="1" applyBorder="1" applyAlignment="1">
      <alignment horizontal="center" vertical="top" shrinkToFit="1"/>
    </xf>
    <xf numFmtId="164" fontId="16" fillId="7" borderId="39" xfId="0" applyNumberFormat="1" applyFont="1" applyFill="1" applyBorder="1" applyAlignment="1">
      <alignment vertical="top" shrinkToFit="1"/>
    </xf>
    <xf numFmtId="4" fontId="16" fillId="7" borderId="39" xfId="0" applyNumberFormat="1" applyFont="1" applyFill="1" applyBorder="1" applyAlignment="1" applyProtection="1">
      <alignment vertical="top" shrinkToFit="1"/>
      <protection locked="0"/>
    </xf>
    <xf numFmtId="4" fontId="16" fillId="7" borderId="39" xfId="0" applyNumberFormat="1" applyFont="1" applyFill="1" applyBorder="1" applyAlignment="1">
      <alignment vertical="top" shrinkToFit="1"/>
    </xf>
    <xf numFmtId="0" fontId="0" fillId="0" borderId="53" xfId="0" applyFill="1" applyBorder="1" applyAlignment="1">
      <alignment vertical="top"/>
    </xf>
    <xf numFmtId="49" fontId="0" fillId="0" borderId="53" xfId="0" applyNumberFormat="1" applyFill="1" applyBorder="1" applyAlignment="1">
      <alignment vertical="top"/>
    </xf>
    <xf numFmtId="49" fontId="0" fillId="0" borderId="49" xfId="0" applyNumberFormat="1" applyFill="1" applyBorder="1" applyAlignment="1">
      <alignment vertical="top"/>
    </xf>
    <xf numFmtId="0" fontId="0" fillId="0" borderId="49" xfId="0" applyFill="1" applyBorder="1" applyAlignment="1">
      <alignment horizontal="center" vertical="top"/>
    </xf>
    <xf numFmtId="164" fontId="0" fillId="0" borderId="49" xfId="0" applyNumberFormat="1" applyFill="1" applyBorder="1" applyAlignment="1">
      <alignment vertical="top"/>
    </xf>
    <xf numFmtId="4" fontId="0" fillId="0" borderId="49" xfId="0" applyNumberFormat="1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10" xfId="0" applyNumberFormat="1" applyFill="1" applyBorder="1" applyAlignment="1">
      <alignment vertical="top"/>
    </xf>
    <xf numFmtId="0" fontId="0" fillId="0" borderId="39" xfId="0" applyNumberFormat="1" applyFill="1" applyBorder="1" applyAlignment="1">
      <alignment horizontal="left" vertical="top" wrapText="1"/>
    </xf>
    <xf numFmtId="0" fontId="0" fillId="0" borderId="39" xfId="0" applyFill="1" applyBorder="1" applyAlignment="1">
      <alignment horizontal="center" vertical="top" shrinkToFit="1"/>
    </xf>
    <xf numFmtId="164" fontId="0" fillId="0" borderId="39" xfId="0" applyNumberFormat="1" applyFill="1" applyBorder="1" applyAlignment="1">
      <alignment vertical="top" shrinkToFit="1"/>
    </xf>
    <xf numFmtId="4" fontId="0" fillId="0" borderId="39" xfId="0" applyNumberForma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57" t="s">
        <v>39</v>
      </c>
      <c r="B2" s="257"/>
      <c r="C2" s="257"/>
      <c r="D2" s="257"/>
      <c r="E2" s="257"/>
      <c r="F2" s="257"/>
      <c r="G2" s="25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J13" sqref="A1:J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84" t="s">
        <v>42</v>
      </c>
      <c r="C1" s="285"/>
      <c r="D1" s="285"/>
      <c r="E1" s="285"/>
      <c r="F1" s="285"/>
      <c r="G1" s="285"/>
      <c r="H1" s="285"/>
      <c r="I1" s="285"/>
      <c r="J1" s="286"/>
    </row>
    <row r="2" spans="1:15" ht="23.25" customHeight="1" x14ac:dyDescent="0.2">
      <c r="A2" s="4"/>
      <c r="B2" s="81" t="s">
        <v>40</v>
      </c>
      <c r="C2" s="82"/>
      <c r="D2" s="83"/>
      <c r="E2" s="83" t="s">
        <v>270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91" t="s">
        <v>271</v>
      </c>
      <c r="E11" s="291"/>
      <c r="F11" s="291"/>
      <c r="G11" s="291"/>
      <c r="H11" s="28" t="s">
        <v>33</v>
      </c>
      <c r="I11" s="101" t="s">
        <v>273</v>
      </c>
      <c r="J11" s="11"/>
    </row>
    <row r="12" spans="1:15" ht="15.75" customHeight="1" x14ac:dyDescent="0.2">
      <c r="A12" s="4"/>
      <c r="B12" s="41"/>
      <c r="C12" s="26"/>
      <c r="D12" s="294" t="s">
        <v>272</v>
      </c>
      <c r="E12" s="294"/>
      <c r="F12" s="294"/>
      <c r="G12" s="294"/>
      <c r="H12" s="28" t="s">
        <v>34</v>
      </c>
      <c r="I12" s="101" t="s">
        <v>274</v>
      </c>
      <c r="J12" s="11"/>
    </row>
    <row r="13" spans="1:15" ht="15.75" customHeight="1" x14ac:dyDescent="0.2">
      <c r="A13" s="4"/>
      <c r="B13" s="42"/>
      <c r="C13" s="100"/>
      <c r="D13" s="295"/>
      <c r="E13" s="295"/>
      <c r="F13" s="295"/>
      <c r="G13" s="29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90"/>
      <c r="F15" s="290"/>
      <c r="G15" s="292"/>
      <c r="H15" s="292"/>
      <c r="I15" s="292" t="s">
        <v>28</v>
      </c>
      <c r="J15" s="293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74"/>
      <c r="F16" s="275"/>
      <c r="G16" s="274"/>
      <c r="H16" s="275"/>
      <c r="I16" s="274">
        <f>SUMIF(F47:F55,A16,I47:I55)+SUMIF(F47:F55,"PSU",I47:I55)</f>
        <v>1401585.08</v>
      </c>
      <c r="J16" s="276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74"/>
      <c r="F17" s="275"/>
      <c r="G17" s="274"/>
      <c r="H17" s="275"/>
      <c r="I17" s="274">
        <f>SUMIF(F47:F55,A17,I47:I55)</f>
        <v>412090.57999999996</v>
      </c>
      <c r="J17" s="276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74"/>
      <c r="F18" s="275"/>
      <c r="G18" s="274"/>
      <c r="H18" s="275"/>
      <c r="I18" s="274">
        <f>SUMIF(F47:F55,A18,I47:I55)</f>
        <v>0</v>
      </c>
      <c r="J18" s="276"/>
    </row>
    <row r="19" spans="1:10" ht="23.25" customHeight="1" x14ac:dyDescent="0.2">
      <c r="A19" s="148" t="s">
        <v>73</v>
      </c>
      <c r="B19" s="149" t="s">
        <v>26</v>
      </c>
      <c r="C19" s="58"/>
      <c r="D19" s="59"/>
      <c r="E19" s="274"/>
      <c r="F19" s="275"/>
      <c r="G19" s="274"/>
      <c r="H19" s="275"/>
      <c r="I19" s="274">
        <f>SUMIF(F47:F55,A19,I47:I55)</f>
        <v>50000</v>
      </c>
      <c r="J19" s="276"/>
    </row>
    <row r="20" spans="1:10" ht="23.25" customHeight="1" x14ac:dyDescent="0.2">
      <c r="A20" s="148" t="s">
        <v>74</v>
      </c>
      <c r="B20" s="149" t="s">
        <v>27</v>
      </c>
      <c r="C20" s="58"/>
      <c r="D20" s="59"/>
      <c r="E20" s="274"/>
      <c r="F20" s="275"/>
      <c r="G20" s="274"/>
      <c r="H20" s="275"/>
      <c r="I20" s="274">
        <f>SUMIF(F47:F55,A20,I47:I55)</f>
        <v>0</v>
      </c>
      <c r="J20" s="276"/>
    </row>
    <row r="21" spans="1:10" ht="23.25" customHeight="1" x14ac:dyDescent="0.2">
      <c r="A21" s="4"/>
      <c r="B21" s="74" t="s">
        <v>28</v>
      </c>
      <c r="C21" s="75"/>
      <c r="D21" s="76"/>
      <c r="E21" s="282"/>
      <c r="F21" s="297"/>
      <c r="G21" s="282"/>
      <c r="H21" s="297"/>
      <c r="I21" s="282">
        <f>SUM(I16:J20)</f>
        <v>1863675.6600000001</v>
      </c>
      <c r="J21" s="28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80">
        <f>ZakladDPHSniVypocet</f>
        <v>0</v>
      </c>
      <c r="H23" s="281"/>
      <c r="I23" s="28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78">
        <f>ZakladDPHSni*SazbaDPH1/100</f>
        <v>0</v>
      </c>
      <c r="H24" s="279"/>
      <c r="I24" s="27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80">
        <f>ZakladDPHZaklVypocet</f>
        <v>1863675.6600000001</v>
      </c>
      <c r="H25" s="281"/>
      <c r="I25" s="28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87">
        <f>ZakladDPHZakl*SazbaDPH2/100</f>
        <v>391371.88860000001</v>
      </c>
      <c r="H26" s="288"/>
      <c r="I26" s="28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89">
        <f>0</f>
        <v>0</v>
      </c>
      <c r="H27" s="289"/>
      <c r="I27" s="289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98">
        <f>ZakladDPHSniVypocet+ZakladDPHZaklVypocet</f>
        <v>1863675.6600000001</v>
      </c>
      <c r="H28" s="298"/>
      <c r="I28" s="298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96">
        <f>ZakladDPHSni+DPHSni+ZakladDPHZakl+DPHZakl+Zaokrouhleni</f>
        <v>2255047.5486000003</v>
      </c>
      <c r="H29" s="296"/>
      <c r="I29" s="296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42705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7" t="s">
        <v>2</v>
      </c>
      <c r="E35" s="27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65"/>
      <c r="D39" s="266"/>
      <c r="E39" s="266"/>
      <c r="F39" s="115">
        <f>' Pol'!AC135</f>
        <v>0</v>
      </c>
      <c r="G39" s="116">
        <f>' Pol'!AD135</f>
        <v>1863675.6600000001</v>
      </c>
      <c r="H39" s="117">
        <f>(F39*SazbaDPH1/100)+(G39*SazbaDPH2/100)</f>
        <v>391371.88860000001</v>
      </c>
      <c r="I39" s="117">
        <f>F39+G39+H39</f>
        <v>2255047.5486000003</v>
      </c>
      <c r="J39" s="111">
        <f>IF(CenaCelkemVypocet=0,"",I39/CenaCelkemVypocet*100)</f>
        <v>100</v>
      </c>
    </row>
    <row r="40" spans="1:10" ht="25.5" hidden="1" customHeight="1" x14ac:dyDescent="0.2">
      <c r="A40" s="104"/>
      <c r="B40" s="267" t="s">
        <v>53</v>
      </c>
      <c r="C40" s="268"/>
      <c r="D40" s="268"/>
      <c r="E40" s="269"/>
      <c r="F40" s="118">
        <f>SUMIF(A39:A39,"=1",F39:F39)</f>
        <v>0</v>
      </c>
      <c r="G40" s="119">
        <f>SUMIF(A39:A39,"=1",G39:G39)</f>
        <v>1863675.6600000001</v>
      </c>
      <c r="H40" s="119">
        <f>SUMIF(A39:A39,"=1",H39:H39)</f>
        <v>391371.88860000001</v>
      </c>
      <c r="I40" s="119">
        <f>SUMIF(A39:A39,"=1",I39:I39)</f>
        <v>2255047.5486000003</v>
      </c>
      <c r="J40" s="105">
        <f>SUMIF(A39:A39,"=1",J39:J39)</f>
        <v>100</v>
      </c>
    </row>
    <row r="44" spans="1:10" ht="15.75" x14ac:dyDescent="0.25">
      <c r="B44" s="127" t="s">
        <v>55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70" t="s">
        <v>28</v>
      </c>
      <c r="J46" s="270"/>
    </row>
    <row r="47" spans="1:10" ht="25.5" customHeight="1" x14ac:dyDescent="0.2">
      <c r="A47" s="129"/>
      <c r="B47" s="137" t="s">
        <v>57</v>
      </c>
      <c r="C47" s="272" t="s">
        <v>58</v>
      </c>
      <c r="D47" s="273"/>
      <c r="E47" s="273"/>
      <c r="F47" s="139" t="s">
        <v>23</v>
      </c>
      <c r="G47" s="140"/>
      <c r="H47" s="140"/>
      <c r="I47" s="271">
        <f>' Pol'!G8</f>
        <v>208330.38999999998</v>
      </c>
      <c r="J47" s="271"/>
    </row>
    <row r="48" spans="1:10" ht="25.5" customHeight="1" x14ac:dyDescent="0.2">
      <c r="A48" s="129"/>
      <c r="B48" s="131" t="s">
        <v>59</v>
      </c>
      <c r="C48" s="263" t="s">
        <v>60</v>
      </c>
      <c r="D48" s="264"/>
      <c r="E48" s="264"/>
      <c r="F48" s="141" t="s">
        <v>23</v>
      </c>
      <c r="G48" s="142"/>
      <c r="H48" s="142"/>
      <c r="I48" s="262">
        <f>' Pol'!G34</f>
        <v>123082.75000000001</v>
      </c>
      <c r="J48" s="262"/>
    </row>
    <row r="49" spans="1:10" ht="25.5" customHeight="1" x14ac:dyDescent="0.2">
      <c r="A49" s="129"/>
      <c r="B49" s="131" t="s">
        <v>61</v>
      </c>
      <c r="C49" s="263" t="s">
        <v>62</v>
      </c>
      <c r="D49" s="264"/>
      <c r="E49" s="264"/>
      <c r="F49" s="141" t="s">
        <v>23</v>
      </c>
      <c r="G49" s="142"/>
      <c r="H49" s="142"/>
      <c r="I49" s="262">
        <f>' Pol'!G42</f>
        <v>791743.5</v>
      </c>
      <c r="J49" s="262"/>
    </row>
    <row r="50" spans="1:10" ht="25.5" customHeight="1" x14ac:dyDescent="0.2">
      <c r="A50" s="129"/>
      <c r="B50" s="131" t="s">
        <v>63</v>
      </c>
      <c r="C50" s="263" t="s">
        <v>64</v>
      </c>
      <c r="D50" s="264"/>
      <c r="E50" s="264"/>
      <c r="F50" s="141" t="s">
        <v>24</v>
      </c>
      <c r="G50" s="142"/>
      <c r="H50" s="142"/>
      <c r="I50" s="262">
        <f>' Pol'!G59</f>
        <v>383580.02999999997</v>
      </c>
      <c r="J50" s="262"/>
    </row>
    <row r="51" spans="1:10" ht="25.5" customHeight="1" x14ac:dyDescent="0.2">
      <c r="A51" s="129"/>
      <c r="B51" s="131" t="s">
        <v>65</v>
      </c>
      <c r="C51" s="263" t="s">
        <v>66</v>
      </c>
      <c r="D51" s="264"/>
      <c r="E51" s="264"/>
      <c r="F51" s="141" t="s">
        <v>23</v>
      </c>
      <c r="G51" s="142"/>
      <c r="H51" s="142"/>
      <c r="I51" s="262">
        <f>' Pol'!G87</f>
        <v>15664</v>
      </c>
      <c r="J51" s="262"/>
    </row>
    <row r="52" spans="1:10" ht="25.5" customHeight="1" x14ac:dyDescent="0.2">
      <c r="A52" s="129"/>
      <c r="B52" s="131" t="s">
        <v>67</v>
      </c>
      <c r="C52" s="263" t="s">
        <v>68</v>
      </c>
      <c r="D52" s="264"/>
      <c r="E52" s="264"/>
      <c r="F52" s="141" t="s">
        <v>24</v>
      </c>
      <c r="G52" s="142"/>
      <c r="H52" s="142"/>
      <c r="I52" s="262">
        <f>' Pol'!G94</f>
        <v>28510.55</v>
      </c>
      <c r="J52" s="262"/>
    </row>
    <row r="53" spans="1:10" ht="25.5" customHeight="1" x14ac:dyDescent="0.2">
      <c r="A53" s="129"/>
      <c r="B53" s="131" t="s">
        <v>69</v>
      </c>
      <c r="C53" s="263" t="s">
        <v>70</v>
      </c>
      <c r="D53" s="264"/>
      <c r="E53" s="264"/>
      <c r="F53" s="141" t="s">
        <v>23</v>
      </c>
      <c r="G53" s="142"/>
      <c r="H53" s="142"/>
      <c r="I53" s="262">
        <f>' Pol'!G109</f>
        <v>37937</v>
      </c>
      <c r="J53" s="262"/>
    </row>
    <row r="54" spans="1:10" ht="25.5" customHeight="1" x14ac:dyDescent="0.2">
      <c r="A54" s="129"/>
      <c r="B54" s="131" t="s">
        <v>71</v>
      </c>
      <c r="C54" s="263" t="s">
        <v>72</v>
      </c>
      <c r="D54" s="264"/>
      <c r="E54" s="264"/>
      <c r="F54" s="141" t="s">
        <v>23</v>
      </c>
      <c r="G54" s="142"/>
      <c r="H54" s="142"/>
      <c r="I54" s="262">
        <f>' Pol'!G119</f>
        <v>224827.44</v>
      </c>
      <c r="J54" s="262"/>
    </row>
    <row r="55" spans="1:10" ht="25.5" customHeight="1" x14ac:dyDescent="0.2">
      <c r="A55" s="129"/>
      <c r="B55" s="138" t="s">
        <v>73</v>
      </c>
      <c r="C55" s="259" t="s">
        <v>26</v>
      </c>
      <c r="D55" s="260"/>
      <c r="E55" s="260"/>
      <c r="F55" s="143" t="s">
        <v>73</v>
      </c>
      <c r="G55" s="144"/>
      <c r="H55" s="144"/>
      <c r="I55" s="258">
        <f>' Pol'!G130</f>
        <v>50000</v>
      </c>
      <c r="J55" s="258"/>
    </row>
    <row r="56" spans="1:10" ht="25.5" customHeight="1" x14ac:dyDescent="0.2">
      <c r="A56" s="130"/>
      <c r="B56" s="134" t="s">
        <v>1</v>
      </c>
      <c r="C56" s="134"/>
      <c r="D56" s="135"/>
      <c r="E56" s="135"/>
      <c r="F56" s="145"/>
      <c r="G56" s="146"/>
      <c r="H56" s="146"/>
      <c r="I56" s="261">
        <f>SUM(I47:I55)</f>
        <v>1863675.6600000001</v>
      </c>
      <c r="J56" s="261"/>
    </row>
    <row r="57" spans="1:10" x14ac:dyDescent="0.2">
      <c r="F57" s="147"/>
      <c r="G57" s="103"/>
      <c r="H57" s="147"/>
      <c r="I57" s="103"/>
      <c r="J57" s="103"/>
    </row>
    <row r="58" spans="1:10" x14ac:dyDescent="0.2">
      <c r="F58" s="147"/>
      <c r="G58" s="103"/>
      <c r="H58" s="147"/>
      <c r="I58" s="103"/>
      <c r="J58" s="103"/>
    </row>
    <row r="59" spans="1:10" x14ac:dyDescent="0.2">
      <c r="F59" s="147"/>
      <c r="G59" s="103"/>
      <c r="H59" s="147"/>
      <c r="I59" s="103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99" t="s">
        <v>6</v>
      </c>
      <c r="B1" s="299"/>
      <c r="C1" s="300"/>
      <c r="D1" s="299"/>
      <c r="E1" s="299"/>
      <c r="F1" s="299"/>
      <c r="G1" s="299"/>
    </row>
    <row r="2" spans="1:7" ht="24.95" customHeight="1" x14ac:dyDescent="0.2">
      <c r="A2" s="79" t="s">
        <v>41</v>
      </c>
      <c r="B2" s="78"/>
      <c r="C2" s="301"/>
      <c r="D2" s="301"/>
      <c r="E2" s="301"/>
      <c r="F2" s="301"/>
      <c r="G2" s="302"/>
    </row>
    <row r="3" spans="1:7" ht="24.95" hidden="1" customHeight="1" x14ac:dyDescent="0.2">
      <c r="A3" s="79" t="s">
        <v>7</v>
      </c>
      <c r="B3" s="78"/>
      <c r="C3" s="301"/>
      <c r="D3" s="301"/>
      <c r="E3" s="301"/>
      <c r="F3" s="301"/>
      <c r="G3" s="302"/>
    </row>
    <row r="4" spans="1:7" ht="24.95" hidden="1" customHeight="1" x14ac:dyDescent="0.2">
      <c r="A4" s="79" t="s">
        <v>8</v>
      </c>
      <c r="B4" s="78"/>
      <c r="C4" s="301"/>
      <c r="D4" s="301"/>
      <c r="E4" s="301"/>
      <c r="F4" s="301"/>
      <c r="G4" s="30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zoomScale="130" zoomScaleNormal="130" workbookViewId="0">
      <selection activeCell="C153" sqref="C153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45.425781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322" t="s">
        <v>6</v>
      </c>
      <c r="B1" s="322"/>
      <c r="C1" s="322"/>
      <c r="D1" s="322"/>
      <c r="E1" s="322"/>
      <c r="F1" s="322"/>
      <c r="G1" s="322"/>
      <c r="AE1" t="s">
        <v>76</v>
      </c>
    </row>
    <row r="2" spans="1:60" ht="24.95" customHeight="1" x14ac:dyDescent="0.2">
      <c r="A2" s="153" t="s">
        <v>75</v>
      </c>
      <c r="B2" s="151"/>
      <c r="C2" s="323" t="s">
        <v>46</v>
      </c>
      <c r="D2" s="324"/>
      <c r="E2" s="324"/>
      <c r="F2" s="324"/>
      <c r="G2" s="325"/>
      <c r="AE2" t="s">
        <v>77</v>
      </c>
    </row>
    <row r="3" spans="1:60" ht="24.95" hidden="1" customHeight="1" x14ac:dyDescent="0.2">
      <c r="A3" s="154" t="s">
        <v>7</v>
      </c>
      <c r="B3" s="152"/>
      <c r="C3" s="326"/>
      <c r="D3" s="326"/>
      <c r="E3" s="326"/>
      <c r="F3" s="326"/>
      <c r="G3" s="327"/>
      <c r="AE3" t="s">
        <v>78</v>
      </c>
    </row>
    <row r="4" spans="1:60" ht="24.95" hidden="1" customHeight="1" x14ac:dyDescent="0.2">
      <c r="A4" s="154" t="s">
        <v>8</v>
      </c>
      <c r="B4" s="152"/>
      <c r="C4" s="328"/>
      <c r="D4" s="326"/>
      <c r="E4" s="326"/>
      <c r="F4" s="326"/>
      <c r="G4" s="327"/>
      <c r="AE4" t="s">
        <v>79</v>
      </c>
    </row>
    <row r="5" spans="1:60" hidden="1" x14ac:dyDescent="0.2">
      <c r="A5" s="155" t="s">
        <v>80</v>
      </c>
      <c r="B5" s="156"/>
      <c r="C5" s="157"/>
      <c r="D5" s="158"/>
      <c r="E5" s="159"/>
      <c r="F5" s="159"/>
      <c r="G5" s="160"/>
      <c r="AE5" t="s">
        <v>81</v>
      </c>
    </row>
    <row r="6" spans="1:60" x14ac:dyDescent="0.2">
      <c r="D6" s="150"/>
    </row>
    <row r="7" spans="1:60" ht="38.25" x14ac:dyDescent="0.2">
      <c r="A7" s="166" t="s">
        <v>82</v>
      </c>
      <c r="B7" s="167" t="s">
        <v>83</v>
      </c>
      <c r="C7" s="167" t="s">
        <v>84</v>
      </c>
      <c r="D7" s="183" t="s">
        <v>85</v>
      </c>
      <c r="E7" s="166" t="s">
        <v>86</v>
      </c>
      <c r="F7" s="161" t="s">
        <v>87</v>
      </c>
      <c r="G7" s="184" t="s">
        <v>28</v>
      </c>
      <c r="H7" s="185" t="s">
        <v>29</v>
      </c>
      <c r="I7" s="185" t="s">
        <v>88</v>
      </c>
      <c r="J7" s="185" t="s">
        <v>30</v>
      </c>
      <c r="K7" s="185" t="s">
        <v>89</v>
      </c>
      <c r="L7" s="185" t="s">
        <v>90</v>
      </c>
      <c r="M7" s="185" t="s">
        <v>91</v>
      </c>
      <c r="N7" s="185" t="s">
        <v>92</v>
      </c>
      <c r="O7" s="185" t="s">
        <v>93</v>
      </c>
      <c r="P7" s="185" t="s">
        <v>94</v>
      </c>
      <c r="Q7" s="185" t="s">
        <v>95</v>
      </c>
      <c r="R7" s="185" t="s">
        <v>96</v>
      </c>
      <c r="S7" s="185" t="s">
        <v>97</v>
      </c>
      <c r="T7" s="185" t="s">
        <v>98</v>
      </c>
      <c r="U7" s="168" t="s">
        <v>99</v>
      </c>
    </row>
    <row r="8" spans="1:60" x14ac:dyDescent="0.2">
      <c r="A8" s="186" t="s">
        <v>100</v>
      </c>
      <c r="B8" s="187" t="s">
        <v>57</v>
      </c>
      <c r="C8" s="188" t="s">
        <v>58</v>
      </c>
      <c r="D8" s="189"/>
      <c r="E8" s="190"/>
      <c r="F8" s="177"/>
      <c r="G8" s="177">
        <f>SUMIF(AE9:AE33,"&lt;&gt;NOR",G9:G33)</f>
        <v>208330.38999999998</v>
      </c>
      <c r="H8" s="177"/>
      <c r="I8" s="177">
        <f>SUM(I9:I33)</f>
        <v>0</v>
      </c>
      <c r="J8" s="177"/>
      <c r="K8" s="177">
        <f>SUM(K9:K33)</f>
        <v>0</v>
      </c>
      <c r="L8" s="177"/>
      <c r="M8" s="177">
        <f>SUM(M9:M33)</f>
        <v>252079.77189999999</v>
      </c>
      <c r="N8" s="177"/>
      <c r="O8" s="177">
        <f>SUM(O9:O33)</f>
        <v>0</v>
      </c>
      <c r="P8" s="177"/>
      <c r="Q8" s="177">
        <f>SUM(Q9:Q33)</f>
        <v>344.72</v>
      </c>
      <c r="R8" s="177"/>
      <c r="S8" s="177"/>
      <c r="T8" s="191"/>
      <c r="U8" s="177">
        <f>SUM(U9:U33)</f>
        <v>345.84000000000003</v>
      </c>
      <c r="AE8" t="s">
        <v>101</v>
      </c>
    </row>
    <row r="9" spans="1:60" outlineLevel="1" x14ac:dyDescent="0.2">
      <c r="A9" s="163">
        <v>1</v>
      </c>
      <c r="B9" s="169" t="s">
        <v>102</v>
      </c>
      <c r="C9" s="204" t="s">
        <v>103</v>
      </c>
      <c r="D9" s="171" t="s">
        <v>104</v>
      </c>
      <c r="E9" s="174">
        <v>278</v>
      </c>
      <c r="F9" s="178">
        <v>220</v>
      </c>
      <c r="G9" s="179">
        <f>ROUND(E9*F9,2)</f>
        <v>61160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74003.599999999991</v>
      </c>
      <c r="N9" s="179">
        <v>0</v>
      </c>
      <c r="O9" s="179">
        <f>ROUND(E9*N9,2)</f>
        <v>0</v>
      </c>
      <c r="P9" s="179">
        <v>0.69</v>
      </c>
      <c r="Q9" s="179">
        <f>ROUND(E9*P9,2)</f>
        <v>191.82</v>
      </c>
      <c r="R9" s="179"/>
      <c r="S9" s="179"/>
      <c r="T9" s="180">
        <v>0.35941000000000001</v>
      </c>
      <c r="U9" s="179">
        <f>ROUND(E9*T9,2)</f>
        <v>99.92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9" t="s">
        <v>106</v>
      </c>
      <c r="C10" s="204" t="s">
        <v>107</v>
      </c>
      <c r="D10" s="171" t="s">
        <v>104</v>
      </c>
      <c r="E10" s="174">
        <v>278</v>
      </c>
      <c r="F10" s="178">
        <v>40</v>
      </c>
      <c r="G10" s="179">
        <f>ROUND(E10*F10,2)</f>
        <v>11120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13455.199999999999</v>
      </c>
      <c r="N10" s="179">
        <v>0</v>
      </c>
      <c r="O10" s="179">
        <f>ROUND(E10*N10,2)</f>
        <v>0</v>
      </c>
      <c r="P10" s="179">
        <v>0.55000000000000004</v>
      </c>
      <c r="Q10" s="179">
        <f>ROUND(E10*P10,2)</f>
        <v>152.9</v>
      </c>
      <c r="R10" s="179"/>
      <c r="S10" s="179"/>
      <c r="T10" s="180">
        <v>9.4500000000000001E-2</v>
      </c>
      <c r="U10" s="179">
        <f>ROUND(E10*T10,2)</f>
        <v>26.27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105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9" t="s">
        <v>108</v>
      </c>
      <c r="C11" s="204" t="s">
        <v>109</v>
      </c>
      <c r="D11" s="171" t="s">
        <v>110</v>
      </c>
      <c r="E11" s="174">
        <v>55.738500000000002</v>
      </c>
      <c r="F11" s="178">
        <v>140</v>
      </c>
      <c r="G11" s="179">
        <f>ROUND(E11*F11,2)</f>
        <v>7803.39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9442.1018999999997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9.5200000000000007E-2</v>
      </c>
      <c r="U11" s="179">
        <f>ROUND(E11*T11,2)</f>
        <v>5.31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105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/>
      <c r="B12" s="169"/>
      <c r="C12" s="205" t="s">
        <v>111</v>
      </c>
      <c r="D12" s="172"/>
      <c r="E12" s="175">
        <v>55.738500000000002</v>
      </c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80"/>
      <c r="U12" s="179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112</v>
      </c>
      <c r="AF12" s="162">
        <v>0</v>
      </c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>
        <v>4</v>
      </c>
      <c r="B13" s="169" t="s">
        <v>113</v>
      </c>
      <c r="C13" s="204" t="s">
        <v>114</v>
      </c>
      <c r="D13" s="171" t="s">
        <v>110</v>
      </c>
      <c r="E13" s="174">
        <v>70.297499999999999</v>
      </c>
      <c r="F13" s="178">
        <v>140</v>
      </c>
      <c r="G13" s="179">
        <f>ROUND(E13*F13,2)</f>
        <v>9841.65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11908.396499999999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/>
      <c r="T13" s="180">
        <v>0</v>
      </c>
      <c r="U13" s="179">
        <f>ROUND(E13*T13,2)</f>
        <v>0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105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69"/>
      <c r="C14" s="205" t="s">
        <v>115</v>
      </c>
      <c r="D14" s="172"/>
      <c r="E14" s="175">
        <v>68.262500000000003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80"/>
      <c r="U14" s="179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112</v>
      </c>
      <c r="AF14" s="162"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/>
      <c r="B15" s="169"/>
      <c r="C15" s="205" t="s">
        <v>116</v>
      </c>
      <c r="D15" s="172"/>
      <c r="E15" s="175">
        <v>2.0350000000000001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112</v>
      </c>
      <c r="AF15" s="162">
        <v>0</v>
      </c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5</v>
      </c>
      <c r="B16" s="169" t="s">
        <v>117</v>
      </c>
      <c r="C16" s="204" t="s">
        <v>118</v>
      </c>
      <c r="D16" s="171" t="s">
        <v>110</v>
      </c>
      <c r="E16" s="174">
        <v>70.297499999999999</v>
      </c>
      <c r="F16" s="178">
        <v>20</v>
      </c>
      <c r="G16" s="179">
        <f>ROUND(E16*F16,2)</f>
        <v>1405.95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1701.1994999999999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/>
      <c r="T16" s="180">
        <v>0</v>
      </c>
      <c r="U16" s="179">
        <f>ROUND(E16*T16,2)</f>
        <v>0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105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6</v>
      </c>
      <c r="B17" s="169" t="s">
        <v>119</v>
      </c>
      <c r="C17" s="204" t="s">
        <v>120</v>
      </c>
      <c r="D17" s="171" t="s">
        <v>110</v>
      </c>
      <c r="E17" s="174">
        <v>45.712200000000003</v>
      </c>
      <c r="F17" s="178">
        <v>280</v>
      </c>
      <c r="G17" s="179">
        <f>ROUND(E17*F17,2)</f>
        <v>12799.42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15487.298199999999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/>
      <c r="S17" s="179"/>
      <c r="T17" s="180">
        <v>0</v>
      </c>
      <c r="U17" s="179">
        <f>ROUND(E17*T17,2)</f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105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9"/>
      <c r="C18" s="205" t="s">
        <v>121</v>
      </c>
      <c r="D18" s="172"/>
      <c r="E18" s="175">
        <v>45.261000000000003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80"/>
      <c r="U18" s="179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112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69"/>
      <c r="C19" s="205" t="s">
        <v>122</v>
      </c>
      <c r="D19" s="172"/>
      <c r="E19" s="175">
        <v>0.45119999999999999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112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7</v>
      </c>
      <c r="B20" s="169" t="s">
        <v>123</v>
      </c>
      <c r="C20" s="204" t="s">
        <v>124</v>
      </c>
      <c r="D20" s="171" t="s">
        <v>110</v>
      </c>
      <c r="E20" s="174">
        <v>45.712200000000003</v>
      </c>
      <c r="F20" s="178">
        <v>20</v>
      </c>
      <c r="G20" s="179">
        <f>ROUND(E20*F20,2)</f>
        <v>914.24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1106.2303999999999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105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8</v>
      </c>
      <c r="B21" s="169" t="s">
        <v>125</v>
      </c>
      <c r="C21" s="204" t="s">
        <v>126</v>
      </c>
      <c r="D21" s="171" t="s">
        <v>110</v>
      </c>
      <c r="E21" s="174">
        <v>116.0097</v>
      </c>
      <c r="F21" s="178">
        <v>250</v>
      </c>
      <c r="G21" s="179">
        <f>ROUND(E21*F21,2)</f>
        <v>29002.43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35092.940300000002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/>
      <c r="T21" s="180">
        <v>1.0999999999999999E-2</v>
      </c>
      <c r="U21" s="179">
        <f>ROUND(E21*T21,2)</f>
        <v>1.28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105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/>
      <c r="B22" s="169"/>
      <c r="C22" s="205" t="s">
        <v>127</v>
      </c>
      <c r="D22" s="172"/>
      <c r="E22" s="175">
        <v>116.0097</v>
      </c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79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112</v>
      </c>
      <c r="AF22" s="162">
        <v>0</v>
      </c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9</v>
      </c>
      <c r="B23" s="169" t="s">
        <v>128</v>
      </c>
      <c r="C23" s="204" t="s">
        <v>129</v>
      </c>
      <c r="D23" s="171" t="s">
        <v>110</v>
      </c>
      <c r="E23" s="174">
        <v>116.0097</v>
      </c>
      <c r="F23" s="178">
        <v>15</v>
      </c>
      <c r="G23" s="179">
        <f>ROUND(E23*F23,2)</f>
        <v>1740.15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2105.5815000000002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/>
      <c r="T23" s="180">
        <v>8.9999999999999993E-3</v>
      </c>
      <c r="U23" s="179">
        <f>ROUND(E23*T23,2)</f>
        <v>1.04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105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10</v>
      </c>
      <c r="B24" s="169" t="s">
        <v>130</v>
      </c>
      <c r="C24" s="204" t="s">
        <v>131</v>
      </c>
      <c r="D24" s="171" t="s">
        <v>132</v>
      </c>
      <c r="E24" s="174">
        <v>232.01939999999999</v>
      </c>
      <c r="F24" s="178">
        <v>150</v>
      </c>
      <c r="G24" s="179">
        <f>ROUND(E24*F24,2)</f>
        <v>34802.910000000003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42111.521100000005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/>
      <c r="S24" s="179"/>
      <c r="T24" s="180">
        <v>0</v>
      </c>
      <c r="U24" s="179">
        <f>ROUND(E24*T24,2)</f>
        <v>0</v>
      </c>
      <c r="V24" s="211"/>
      <c r="W24" s="162"/>
      <c r="X24" s="162"/>
      <c r="Y24" s="162"/>
      <c r="Z24" s="162"/>
      <c r="AA24" s="162"/>
      <c r="AB24" s="162"/>
      <c r="AC24" s="162"/>
      <c r="AD24" s="162"/>
      <c r="AE24" s="162" t="s">
        <v>105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69"/>
      <c r="C25" s="205" t="s">
        <v>133</v>
      </c>
      <c r="D25" s="172"/>
      <c r="E25" s="175">
        <v>232.01939999999999</v>
      </c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80"/>
      <c r="U25" s="179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112</v>
      </c>
      <c r="AF25" s="162">
        <v>0</v>
      </c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11</v>
      </c>
      <c r="B26" s="169" t="s">
        <v>134</v>
      </c>
      <c r="C26" s="204" t="s">
        <v>135</v>
      </c>
      <c r="D26" s="171" t="s">
        <v>104</v>
      </c>
      <c r="E26" s="174">
        <v>557.38499999999999</v>
      </c>
      <c r="F26" s="178">
        <v>10</v>
      </c>
      <c r="G26" s="179">
        <f>ROUND(E26*F26,2)</f>
        <v>5573.85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6744.3585000000003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/>
      <c r="S26" s="179"/>
      <c r="T26" s="180">
        <v>0</v>
      </c>
      <c r="U26" s="179">
        <f>ROUND(E26*T26,2)</f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317" t="s">
        <v>136</v>
      </c>
      <c r="D27" s="318"/>
      <c r="E27" s="319"/>
      <c r="F27" s="320"/>
      <c r="G27" s="321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137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rozprostření ornice v tl.10cm</v>
      </c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9"/>
      <c r="C28" s="205" t="s">
        <v>138</v>
      </c>
      <c r="D28" s="172"/>
      <c r="E28" s="175">
        <v>557.38499999999999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112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12</v>
      </c>
      <c r="B29" s="169" t="s">
        <v>139</v>
      </c>
      <c r="C29" s="204" t="s">
        <v>140</v>
      </c>
      <c r="D29" s="171" t="s">
        <v>110</v>
      </c>
      <c r="E29" s="174">
        <v>11.488</v>
      </c>
      <c r="F29" s="178">
        <v>2800</v>
      </c>
      <c r="G29" s="179">
        <f>ROUND(E29*F29,2)</f>
        <v>32166.400000000001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38921.343999999997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/>
      <c r="T29" s="180">
        <v>18.456119999999999</v>
      </c>
      <c r="U29" s="179">
        <f>ROUND(E29*T29,2)</f>
        <v>212.02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141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69"/>
      <c r="C30" s="317" t="s">
        <v>142</v>
      </c>
      <c r="D30" s="318"/>
      <c r="E30" s="319"/>
      <c r="F30" s="320"/>
      <c r="G30" s="321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137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5" t="str">
        <f>C30</f>
        <v>bourání stávajících patek sloupků</v>
      </c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/>
      <c r="B31" s="169"/>
      <c r="C31" s="205" t="s">
        <v>143</v>
      </c>
      <c r="D31" s="172"/>
      <c r="E31" s="175">
        <v>10.976000000000001</v>
      </c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112</v>
      </c>
      <c r="AF31" s="162">
        <v>0</v>
      </c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69"/>
      <c r="C32" s="205" t="s">
        <v>144</v>
      </c>
      <c r="D32" s="172"/>
      <c r="E32" s="175">
        <v>0.25600000000000001</v>
      </c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/>
      <c r="U32" s="179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112</v>
      </c>
      <c r="AF32" s="162">
        <v>0</v>
      </c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69"/>
      <c r="C33" s="205" t="s">
        <v>145</v>
      </c>
      <c r="D33" s="172"/>
      <c r="E33" s="175">
        <v>0.25600000000000001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112</v>
      </c>
      <c r="AF33" s="162">
        <v>0</v>
      </c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x14ac:dyDescent="0.2">
      <c r="A34" s="164" t="s">
        <v>100</v>
      </c>
      <c r="B34" s="170" t="s">
        <v>59</v>
      </c>
      <c r="C34" s="206" t="s">
        <v>60</v>
      </c>
      <c r="D34" s="173"/>
      <c r="E34" s="176"/>
      <c r="F34" s="181"/>
      <c r="G34" s="181">
        <f>SUMIF(AE35:AE41,"&lt;&gt;NOR",G35:G41)</f>
        <v>123082.75000000001</v>
      </c>
      <c r="H34" s="181"/>
      <c r="I34" s="181">
        <f>SUM(I35:I41)</f>
        <v>0</v>
      </c>
      <c r="J34" s="181"/>
      <c r="K34" s="181">
        <f>SUM(K35:K41)</f>
        <v>0</v>
      </c>
      <c r="L34" s="181"/>
      <c r="M34" s="181">
        <f>SUM(M35:M41)</f>
        <v>148930.1275</v>
      </c>
      <c r="N34" s="181"/>
      <c r="O34" s="181">
        <f>SUM(O35:O41)</f>
        <v>109.48</v>
      </c>
      <c r="P34" s="181"/>
      <c r="Q34" s="181">
        <f>SUM(Q35:Q41)</f>
        <v>0</v>
      </c>
      <c r="R34" s="181"/>
      <c r="S34" s="181"/>
      <c r="T34" s="182"/>
      <c r="U34" s="181">
        <f>SUM(U35:U41)</f>
        <v>36.730000000000004</v>
      </c>
      <c r="AE34" t="s">
        <v>101</v>
      </c>
    </row>
    <row r="35" spans="1:60" outlineLevel="1" x14ac:dyDescent="0.2">
      <c r="A35" s="163">
        <v>13</v>
      </c>
      <c r="B35" s="169" t="s">
        <v>146</v>
      </c>
      <c r="C35" s="204" t="s">
        <v>147</v>
      </c>
      <c r="D35" s="171" t="s">
        <v>110</v>
      </c>
      <c r="E35" s="174">
        <v>43.0824</v>
      </c>
      <c r="F35" s="178">
        <v>2480</v>
      </c>
      <c r="G35" s="179">
        <f>ROUND(E35*F35,2)</f>
        <v>106844.35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129281.66350000001</v>
      </c>
      <c r="N35" s="179">
        <v>2.5249999999999999</v>
      </c>
      <c r="O35" s="179">
        <f>ROUND(E35*N35,2)</f>
        <v>108.78</v>
      </c>
      <c r="P35" s="179">
        <v>0</v>
      </c>
      <c r="Q35" s="179">
        <f>ROUND(E35*P35,2)</f>
        <v>0</v>
      </c>
      <c r="R35" s="179"/>
      <c r="S35" s="179"/>
      <c r="T35" s="180">
        <v>0.47699999999999998</v>
      </c>
      <c r="U35" s="179">
        <f>ROUND(E35*T35,2)</f>
        <v>20.55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105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/>
      <c r="B36" s="169"/>
      <c r="C36" s="205" t="s">
        <v>148</v>
      </c>
      <c r="D36" s="172"/>
      <c r="E36" s="175">
        <v>42.3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80"/>
      <c r="U36" s="179"/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112</v>
      </c>
      <c r="AF36" s="162">
        <v>0</v>
      </c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/>
      <c r="B37" s="169"/>
      <c r="C37" s="205" t="s">
        <v>149</v>
      </c>
      <c r="D37" s="172"/>
      <c r="E37" s="175">
        <v>0.78239999999999998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80"/>
      <c r="U37" s="179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112</v>
      </c>
      <c r="AF37" s="162">
        <v>0</v>
      </c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ht="22.5" outlineLevel="1" x14ac:dyDescent="0.2">
      <c r="A38" s="163">
        <v>14</v>
      </c>
      <c r="B38" s="169" t="s">
        <v>150</v>
      </c>
      <c r="C38" s="204" t="s">
        <v>151</v>
      </c>
      <c r="D38" s="171" t="s">
        <v>104</v>
      </c>
      <c r="E38" s="174">
        <v>19.103999999999999</v>
      </c>
      <c r="F38" s="178">
        <v>650</v>
      </c>
      <c r="G38" s="179">
        <f>ROUND(E38*F38,2)</f>
        <v>12417.6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15025.296</v>
      </c>
      <c r="N38" s="179">
        <v>3.6400000000000002E-2</v>
      </c>
      <c r="O38" s="179">
        <f>ROUND(E38*N38,2)</f>
        <v>0.7</v>
      </c>
      <c r="P38" s="179">
        <v>0</v>
      </c>
      <c r="Q38" s="179">
        <f>ROUND(E38*P38,2)</f>
        <v>0</v>
      </c>
      <c r="R38" s="179"/>
      <c r="S38" s="179"/>
      <c r="T38" s="180">
        <v>0.52700000000000002</v>
      </c>
      <c r="U38" s="179">
        <f>ROUND(E38*T38,2)</f>
        <v>10.07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105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69"/>
      <c r="C39" s="205" t="s">
        <v>152</v>
      </c>
      <c r="D39" s="172"/>
      <c r="E39" s="175">
        <v>15.792</v>
      </c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80"/>
      <c r="U39" s="179"/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112</v>
      </c>
      <c r="AF39" s="162">
        <v>0</v>
      </c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69"/>
      <c r="C40" s="205" t="s">
        <v>153</v>
      </c>
      <c r="D40" s="172"/>
      <c r="E40" s="175">
        <v>3.3119999999999998</v>
      </c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80"/>
      <c r="U40" s="179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112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15</v>
      </c>
      <c r="B41" s="169" t="s">
        <v>154</v>
      </c>
      <c r="C41" s="204" t="s">
        <v>155</v>
      </c>
      <c r="D41" s="171" t="s">
        <v>104</v>
      </c>
      <c r="E41" s="174">
        <v>19.103999999999999</v>
      </c>
      <c r="F41" s="178">
        <v>200</v>
      </c>
      <c r="G41" s="179">
        <f>ROUND(E41*F41,2)</f>
        <v>3820.8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4623.1679999999997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/>
      <c r="T41" s="180">
        <v>0.32</v>
      </c>
      <c r="U41" s="179">
        <f>ROUND(E41*T41,2)</f>
        <v>6.11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105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x14ac:dyDescent="0.2">
      <c r="A42" s="164" t="s">
        <v>100</v>
      </c>
      <c r="B42" s="170" t="s">
        <v>61</v>
      </c>
      <c r="C42" s="206" t="s">
        <v>62</v>
      </c>
      <c r="D42" s="173"/>
      <c r="E42" s="176"/>
      <c r="F42" s="181"/>
      <c r="G42" s="181">
        <f>SUMIF(AE43:AE58,"&lt;&gt;NOR",G43:G58)</f>
        <v>791743.5</v>
      </c>
      <c r="H42" s="181"/>
      <c r="I42" s="181">
        <f>SUM(I43:I58)</f>
        <v>0</v>
      </c>
      <c r="J42" s="181"/>
      <c r="K42" s="181">
        <f>SUM(K43:K58)</f>
        <v>0</v>
      </c>
      <c r="L42" s="181"/>
      <c r="M42" s="181">
        <f>SUM(M43:M58)</f>
        <v>958009.63500000013</v>
      </c>
      <c r="N42" s="181"/>
      <c r="O42" s="181">
        <f>SUM(O43:O58)</f>
        <v>412.84</v>
      </c>
      <c r="P42" s="181"/>
      <c r="Q42" s="181">
        <f>SUM(Q43:Q58)</f>
        <v>0</v>
      </c>
      <c r="R42" s="181"/>
      <c r="S42" s="181"/>
      <c r="T42" s="182"/>
      <c r="U42" s="181">
        <f>SUM(U43:U58)</f>
        <v>200.75</v>
      </c>
      <c r="AE42" t="s">
        <v>101</v>
      </c>
    </row>
    <row r="43" spans="1:60" ht="22.5" outlineLevel="1" x14ac:dyDescent="0.2">
      <c r="A43" s="163">
        <v>16</v>
      </c>
      <c r="B43" s="169" t="s">
        <v>156</v>
      </c>
      <c r="C43" s="204" t="s">
        <v>157</v>
      </c>
      <c r="D43" s="171" t="s">
        <v>104</v>
      </c>
      <c r="E43" s="174">
        <v>663.33</v>
      </c>
      <c r="F43" s="178">
        <v>55</v>
      </c>
      <c r="G43" s="179">
        <f>ROUND(E43*F43,2)</f>
        <v>36483.15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44144.611499999999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/>
      <c r="T43" s="180">
        <v>0.15</v>
      </c>
      <c r="U43" s="179">
        <f>ROUND(E43*T43,2)</f>
        <v>99.5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105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69"/>
      <c r="C44" s="205" t="s">
        <v>158</v>
      </c>
      <c r="D44" s="172"/>
      <c r="E44" s="175">
        <v>655.19000000000005</v>
      </c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80"/>
      <c r="U44" s="179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112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69"/>
      <c r="C45" s="205" t="s">
        <v>159</v>
      </c>
      <c r="D45" s="172"/>
      <c r="E45" s="175">
        <v>8.14</v>
      </c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80"/>
      <c r="U45" s="179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112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17</v>
      </c>
      <c r="B46" s="169" t="s">
        <v>160</v>
      </c>
      <c r="C46" s="204" t="s">
        <v>161</v>
      </c>
      <c r="D46" s="171" t="s">
        <v>104</v>
      </c>
      <c r="E46" s="174">
        <v>612.89</v>
      </c>
      <c r="F46" s="178">
        <v>50</v>
      </c>
      <c r="G46" s="179">
        <f>ROUND(E46*F46,2)</f>
        <v>30644.5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37079.845000000001</v>
      </c>
      <c r="N46" s="179">
        <v>0.1012</v>
      </c>
      <c r="O46" s="179">
        <f>ROUND(E46*N46,2)</f>
        <v>62.02</v>
      </c>
      <c r="P46" s="179">
        <v>0</v>
      </c>
      <c r="Q46" s="179">
        <f>ROUND(E46*P46,2)</f>
        <v>0</v>
      </c>
      <c r="R46" s="179"/>
      <c r="S46" s="179"/>
      <c r="T46" s="180">
        <v>2.4E-2</v>
      </c>
      <c r="U46" s="179">
        <f>ROUND(E46*T46,2)</f>
        <v>14.71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105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/>
      <c r="B47" s="169"/>
      <c r="C47" s="205" t="s">
        <v>162</v>
      </c>
      <c r="D47" s="172"/>
      <c r="E47" s="175">
        <v>612.89</v>
      </c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80"/>
      <c r="U47" s="179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112</v>
      </c>
      <c r="AF47" s="162">
        <v>0</v>
      </c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18</v>
      </c>
      <c r="B48" s="169" t="s">
        <v>163</v>
      </c>
      <c r="C48" s="204" t="s">
        <v>164</v>
      </c>
      <c r="D48" s="171" t="s">
        <v>104</v>
      </c>
      <c r="E48" s="174">
        <v>655.19000000000005</v>
      </c>
      <c r="F48" s="178">
        <v>125</v>
      </c>
      <c r="G48" s="179">
        <f>ROUND(E48*F48,2)</f>
        <v>81898.75</v>
      </c>
      <c r="H48" s="178"/>
      <c r="I48" s="179">
        <f>ROUND(E48*H48,2)</f>
        <v>0</v>
      </c>
      <c r="J48" s="178"/>
      <c r="K48" s="179">
        <f>ROUND(E48*J48,2)</f>
        <v>0</v>
      </c>
      <c r="L48" s="179">
        <v>21</v>
      </c>
      <c r="M48" s="179">
        <f>G48*(1+L48/100)</f>
        <v>99097.487500000003</v>
      </c>
      <c r="N48" s="179">
        <v>0.24</v>
      </c>
      <c r="O48" s="179">
        <f>ROUND(E48*N48,2)</f>
        <v>157.25</v>
      </c>
      <c r="P48" s="179">
        <v>0</v>
      </c>
      <c r="Q48" s="179">
        <f>ROUND(E48*P48,2)</f>
        <v>0</v>
      </c>
      <c r="R48" s="179"/>
      <c r="S48" s="179"/>
      <c r="T48" s="180">
        <v>0</v>
      </c>
      <c r="U48" s="179">
        <f>ROUND(E48*T48,2)</f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105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69"/>
      <c r="C49" s="205" t="s">
        <v>162</v>
      </c>
      <c r="D49" s="172"/>
      <c r="E49" s="175">
        <v>612.89</v>
      </c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80"/>
      <c r="U49" s="179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112</v>
      </c>
      <c r="AF49" s="162">
        <v>0</v>
      </c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69"/>
      <c r="C50" s="205" t="s">
        <v>165</v>
      </c>
      <c r="D50" s="172"/>
      <c r="E50" s="175">
        <v>42.3</v>
      </c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80"/>
      <c r="U50" s="179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112</v>
      </c>
      <c r="AF50" s="162">
        <v>0</v>
      </c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19</v>
      </c>
      <c r="B51" s="169" t="s">
        <v>166</v>
      </c>
      <c r="C51" s="204" t="s">
        <v>167</v>
      </c>
      <c r="D51" s="171" t="s">
        <v>104</v>
      </c>
      <c r="E51" s="174">
        <v>612.89</v>
      </c>
      <c r="F51" s="178">
        <v>60</v>
      </c>
      <c r="G51" s="179">
        <f>ROUND(E51*F51,2)</f>
        <v>36773.4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44495.813999999998</v>
      </c>
      <c r="N51" s="179">
        <v>0.08</v>
      </c>
      <c r="O51" s="179">
        <f>ROUND(E51*N51,2)</f>
        <v>49.03</v>
      </c>
      <c r="P51" s="179">
        <v>0</v>
      </c>
      <c r="Q51" s="179">
        <f>ROUND(E51*P51,2)</f>
        <v>0</v>
      </c>
      <c r="R51" s="179"/>
      <c r="S51" s="179"/>
      <c r="T51" s="180">
        <v>0</v>
      </c>
      <c r="U51" s="179">
        <f>ROUND(E51*T51,2)</f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105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20</v>
      </c>
      <c r="B52" s="169" t="s">
        <v>168</v>
      </c>
      <c r="C52" s="204" t="s">
        <v>169</v>
      </c>
      <c r="D52" s="171" t="s">
        <v>104</v>
      </c>
      <c r="E52" s="174">
        <v>8.14</v>
      </c>
      <c r="F52" s="178">
        <v>150</v>
      </c>
      <c r="G52" s="179">
        <f>ROUND(E52*F52,2)</f>
        <v>1221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1477.4099999999999</v>
      </c>
      <c r="N52" s="179">
        <v>0.31814999999999999</v>
      </c>
      <c r="O52" s="179">
        <f>ROUND(E52*N52,2)</f>
        <v>2.59</v>
      </c>
      <c r="P52" s="179">
        <v>0</v>
      </c>
      <c r="Q52" s="179">
        <f>ROUND(E52*P52,2)</f>
        <v>0</v>
      </c>
      <c r="R52" s="179"/>
      <c r="S52" s="179"/>
      <c r="T52" s="180">
        <v>1.7000000000000001E-2</v>
      </c>
      <c r="U52" s="179">
        <f>ROUND(E52*T52,2)</f>
        <v>0.14000000000000001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105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69"/>
      <c r="C53" s="205" t="s">
        <v>170</v>
      </c>
      <c r="D53" s="172"/>
      <c r="E53" s="175">
        <v>8.14</v>
      </c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80"/>
      <c r="U53" s="179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112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ht="22.5" outlineLevel="1" x14ac:dyDescent="0.2">
      <c r="A54" s="163">
        <v>21</v>
      </c>
      <c r="B54" s="169" t="s">
        <v>171</v>
      </c>
      <c r="C54" s="204" t="s">
        <v>172</v>
      </c>
      <c r="D54" s="171" t="s">
        <v>104</v>
      </c>
      <c r="E54" s="174">
        <v>8.14</v>
      </c>
      <c r="F54" s="178">
        <v>750</v>
      </c>
      <c r="G54" s="179">
        <f>ROUND(E54*F54,2)</f>
        <v>6105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7387.05</v>
      </c>
      <c r="N54" s="179">
        <v>0.15279999999999999</v>
      </c>
      <c r="O54" s="179">
        <f>ROUND(E54*N54,2)</f>
        <v>1.24</v>
      </c>
      <c r="P54" s="179">
        <v>0</v>
      </c>
      <c r="Q54" s="179">
        <f>ROUND(E54*P54,2)</f>
        <v>0</v>
      </c>
      <c r="R54" s="179"/>
      <c r="S54" s="179"/>
      <c r="T54" s="180">
        <v>0.375</v>
      </c>
      <c r="U54" s="179">
        <f>ROUND(E54*T54,2)</f>
        <v>3.05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105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>
        <v>22</v>
      </c>
      <c r="B55" s="169" t="s">
        <v>173</v>
      </c>
      <c r="C55" s="204" t="s">
        <v>174</v>
      </c>
      <c r="D55" s="171" t="s">
        <v>104</v>
      </c>
      <c r="E55" s="174">
        <v>612.89</v>
      </c>
      <c r="F55" s="178">
        <v>10</v>
      </c>
      <c r="G55" s="179">
        <f>ROUND(E55*F55,2)</f>
        <v>6128.9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7415.9689999999991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/>
      <c r="T55" s="180">
        <v>0</v>
      </c>
      <c r="U55" s="179">
        <f>ROUND(E55*T55,2)</f>
        <v>0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105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23</v>
      </c>
      <c r="B56" s="169" t="s">
        <v>175</v>
      </c>
      <c r="C56" s="204" t="s">
        <v>176</v>
      </c>
      <c r="D56" s="171" t="s">
        <v>104</v>
      </c>
      <c r="E56" s="174">
        <v>612.89</v>
      </c>
      <c r="F56" s="178">
        <v>460</v>
      </c>
      <c r="G56" s="179">
        <f>ROUND(E56*F56,2)</f>
        <v>281929.40000000002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341134.57400000002</v>
      </c>
      <c r="N56" s="179">
        <v>0.10141</v>
      </c>
      <c r="O56" s="179">
        <f>ROUND(E56*N56,2)</f>
        <v>62.15</v>
      </c>
      <c r="P56" s="179">
        <v>0</v>
      </c>
      <c r="Q56" s="179">
        <f>ROUND(E56*P56,2)</f>
        <v>0</v>
      </c>
      <c r="R56" s="179"/>
      <c r="S56" s="179"/>
      <c r="T56" s="180">
        <v>6.4000000000000001E-2</v>
      </c>
      <c r="U56" s="179">
        <f>ROUND(E56*T56,2)</f>
        <v>39.22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105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>
        <v>24</v>
      </c>
      <c r="B57" s="169" t="s">
        <v>177</v>
      </c>
      <c r="C57" s="204" t="s">
        <v>178</v>
      </c>
      <c r="D57" s="171" t="s">
        <v>104</v>
      </c>
      <c r="E57" s="174">
        <v>612.89</v>
      </c>
      <c r="F57" s="178">
        <v>460</v>
      </c>
      <c r="G57" s="179">
        <f>ROUND(E57*F57,2)</f>
        <v>281929.40000000002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341134.57400000002</v>
      </c>
      <c r="N57" s="179">
        <v>0.12817999999999999</v>
      </c>
      <c r="O57" s="179">
        <f>ROUND(E57*N57,2)</f>
        <v>78.56</v>
      </c>
      <c r="P57" s="179">
        <v>0</v>
      </c>
      <c r="Q57" s="179">
        <f>ROUND(E57*P57,2)</f>
        <v>0</v>
      </c>
      <c r="R57" s="179"/>
      <c r="S57" s="179"/>
      <c r="T57" s="180">
        <v>7.1999999999999995E-2</v>
      </c>
      <c r="U57" s="179">
        <f>ROUND(E57*T57,2)</f>
        <v>44.13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105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25</v>
      </c>
      <c r="B58" s="169" t="s">
        <v>179</v>
      </c>
      <c r="C58" s="204" t="s">
        <v>180</v>
      </c>
      <c r="D58" s="171" t="s">
        <v>132</v>
      </c>
      <c r="E58" s="174">
        <v>409</v>
      </c>
      <c r="F58" s="178">
        <v>70</v>
      </c>
      <c r="G58" s="179">
        <f>ROUND(E58*F58,2)</f>
        <v>28630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34642.299999999996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105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x14ac:dyDescent="0.2">
      <c r="A59" s="164" t="s">
        <v>100</v>
      </c>
      <c r="B59" s="170" t="s">
        <v>63</v>
      </c>
      <c r="C59" s="206" t="s">
        <v>64</v>
      </c>
      <c r="D59" s="173"/>
      <c r="E59" s="176"/>
      <c r="F59" s="181"/>
      <c r="G59" s="181">
        <f>SUMIF(AE60:AE86,"&lt;&gt;NOR",G60:G86)</f>
        <v>383580.02999999997</v>
      </c>
      <c r="H59" s="181"/>
      <c r="I59" s="181">
        <f>SUM(I60:I86)</f>
        <v>0</v>
      </c>
      <c r="J59" s="181"/>
      <c r="K59" s="181">
        <f>SUM(K60:K86)</f>
        <v>0</v>
      </c>
      <c r="L59" s="181"/>
      <c r="M59" s="181">
        <f>SUM(M60:M86)</f>
        <v>464131.83629999997</v>
      </c>
      <c r="N59" s="181"/>
      <c r="O59" s="181">
        <f>SUM(O60:O86)</f>
        <v>3.88</v>
      </c>
      <c r="P59" s="181"/>
      <c r="Q59" s="181">
        <f>SUM(Q60:Q86)</f>
        <v>0</v>
      </c>
      <c r="R59" s="181"/>
      <c r="S59" s="181"/>
      <c r="T59" s="182"/>
      <c r="U59" s="181">
        <f>SUM(U60:U86)</f>
        <v>426.21</v>
      </c>
      <c r="AE59" t="s">
        <v>101</v>
      </c>
    </row>
    <row r="60" spans="1:60" outlineLevel="1" x14ac:dyDescent="0.2">
      <c r="A60" s="163">
        <v>26</v>
      </c>
      <c r="B60" s="169" t="s">
        <v>181</v>
      </c>
      <c r="C60" s="204" t="s">
        <v>182</v>
      </c>
      <c r="D60" s="171" t="s">
        <v>183</v>
      </c>
      <c r="E60" s="174">
        <v>47</v>
      </c>
      <c r="F60" s="178">
        <v>250</v>
      </c>
      <c r="G60" s="179">
        <f>ROUND(E60*F60,2)</f>
        <v>11750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14217.5</v>
      </c>
      <c r="N60" s="179">
        <v>1.06E-3</v>
      </c>
      <c r="O60" s="179">
        <f>ROUND(E60*N60,2)</f>
        <v>0.05</v>
      </c>
      <c r="P60" s="179">
        <v>0</v>
      </c>
      <c r="Q60" s="179">
        <f>ROUND(E60*P60,2)</f>
        <v>0</v>
      </c>
      <c r="R60" s="179"/>
      <c r="S60" s="179"/>
      <c r="T60" s="180">
        <v>0.42918000000000001</v>
      </c>
      <c r="U60" s="179">
        <f>ROUND(E60*T60,2)</f>
        <v>20.170000000000002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105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>
        <v>27</v>
      </c>
      <c r="B61" s="169" t="s">
        <v>184</v>
      </c>
      <c r="C61" s="204" t="s">
        <v>185</v>
      </c>
      <c r="D61" s="171" t="s">
        <v>186</v>
      </c>
      <c r="E61" s="174">
        <v>188</v>
      </c>
      <c r="F61" s="178">
        <v>160</v>
      </c>
      <c r="G61" s="179">
        <f>ROUND(E61*F61,2)</f>
        <v>30080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36396.799999999996</v>
      </c>
      <c r="N61" s="179">
        <v>0</v>
      </c>
      <c r="O61" s="179">
        <f>ROUND(E61*N61,2)</f>
        <v>0</v>
      </c>
      <c r="P61" s="179">
        <v>0</v>
      </c>
      <c r="Q61" s="179">
        <f>ROUND(E61*P61,2)</f>
        <v>0</v>
      </c>
      <c r="R61" s="179"/>
      <c r="S61" s="179"/>
      <c r="T61" s="180">
        <v>0.158</v>
      </c>
      <c r="U61" s="179">
        <f>ROUND(E61*T61,2)</f>
        <v>29.7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105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/>
      <c r="B62" s="169"/>
      <c r="C62" s="205" t="s">
        <v>187</v>
      </c>
      <c r="D62" s="172"/>
      <c r="E62" s="175">
        <v>188</v>
      </c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80"/>
      <c r="U62" s="179"/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112</v>
      </c>
      <c r="AF62" s="162">
        <v>0</v>
      </c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>
        <v>28</v>
      </c>
      <c r="B63" s="169" t="s">
        <v>181</v>
      </c>
      <c r="C63" s="204" t="s">
        <v>188</v>
      </c>
      <c r="D63" s="171" t="s">
        <v>189</v>
      </c>
      <c r="E63" s="174">
        <v>3648.1554999999998</v>
      </c>
      <c r="F63" s="178">
        <v>60</v>
      </c>
      <c r="G63" s="179">
        <f>ROUND(E63*F63,2)</f>
        <v>218889.33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264856.08929999999</v>
      </c>
      <c r="N63" s="179">
        <v>1.0499999999999999E-3</v>
      </c>
      <c r="O63" s="179">
        <f>ROUND(E63*N63,2)</f>
        <v>3.83</v>
      </c>
      <c r="P63" s="179">
        <v>0</v>
      </c>
      <c r="Q63" s="179">
        <f>ROUND(E63*P63,2)</f>
        <v>0</v>
      </c>
      <c r="R63" s="179"/>
      <c r="S63" s="179"/>
      <c r="T63" s="180">
        <v>0.10316</v>
      </c>
      <c r="U63" s="179">
        <f>ROUND(E63*T63,2)</f>
        <v>376.34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105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/>
      <c r="B64" s="169"/>
      <c r="C64" s="205" t="s">
        <v>190</v>
      </c>
      <c r="D64" s="172"/>
      <c r="E64" s="175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80"/>
      <c r="U64" s="179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112</v>
      </c>
      <c r="AF64" s="162">
        <v>0</v>
      </c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/>
      <c r="B65" s="169"/>
      <c r="C65" s="205" t="s">
        <v>191</v>
      </c>
      <c r="D65" s="172"/>
      <c r="E65" s="175">
        <v>2392.8386</v>
      </c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80"/>
      <c r="U65" s="179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112</v>
      </c>
      <c r="AF65" s="162">
        <v>0</v>
      </c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/>
      <c r="B66" s="169"/>
      <c r="C66" s="205" t="s">
        <v>192</v>
      </c>
      <c r="D66" s="172"/>
      <c r="E66" s="175">
        <v>175.25450000000001</v>
      </c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80"/>
      <c r="U66" s="179"/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112</v>
      </c>
      <c r="AF66" s="162">
        <v>0</v>
      </c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163"/>
      <c r="B67" s="169"/>
      <c r="C67" s="205" t="s">
        <v>193</v>
      </c>
      <c r="D67" s="172"/>
      <c r="E67" s="175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80"/>
      <c r="U67" s="179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112</v>
      </c>
      <c r="AF67" s="162">
        <v>0</v>
      </c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/>
      <c r="B68" s="169"/>
      <c r="C68" s="205" t="s">
        <v>194</v>
      </c>
      <c r="D68" s="172"/>
      <c r="E68" s="175">
        <v>324</v>
      </c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80"/>
      <c r="U68" s="179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112</v>
      </c>
      <c r="AF68" s="162">
        <v>0</v>
      </c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/>
      <c r="B69" s="169"/>
      <c r="C69" s="205" t="s">
        <v>195</v>
      </c>
      <c r="D69" s="172"/>
      <c r="E69" s="175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80"/>
      <c r="U69" s="179"/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112</v>
      </c>
      <c r="AF69" s="162">
        <v>0</v>
      </c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/>
      <c r="B70" s="169"/>
      <c r="C70" s="205" t="s">
        <v>196</v>
      </c>
      <c r="D70" s="172"/>
      <c r="E70" s="175">
        <v>13.347799999999999</v>
      </c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80"/>
      <c r="U70" s="179"/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112</v>
      </c>
      <c r="AF70" s="162">
        <v>0</v>
      </c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/>
      <c r="B71" s="169"/>
      <c r="C71" s="205" t="s">
        <v>197</v>
      </c>
      <c r="D71" s="172"/>
      <c r="E71" s="175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80"/>
      <c r="U71" s="179"/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112</v>
      </c>
      <c r="AF71" s="162">
        <v>0</v>
      </c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/>
      <c r="B72" s="169"/>
      <c r="C72" s="205" t="s">
        <v>198</v>
      </c>
      <c r="D72" s="172"/>
      <c r="E72" s="175">
        <v>62.567999999999998</v>
      </c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80"/>
      <c r="U72" s="179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112</v>
      </c>
      <c r="AF72" s="162">
        <v>0</v>
      </c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/>
      <c r="B73" s="169"/>
      <c r="C73" s="205" t="s">
        <v>199</v>
      </c>
      <c r="D73" s="172"/>
      <c r="E73" s="175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80"/>
      <c r="U73" s="179"/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112</v>
      </c>
      <c r="AF73" s="162">
        <v>0</v>
      </c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/>
      <c r="B74" s="169"/>
      <c r="C74" s="205" t="s">
        <v>200</v>
      </c>
      <c r="D74" s="172"/>
      <c r="E74" s="175">
        <v>170.66640000000001</v>
      </c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80"/>
      <c r="U74" s="179"/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112</v>
      </c>
      <c r="AF74" s="162">
        <v>0</v>
      </c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/>
      <c r="B75" s="169"/>
      <c r="C75" s="205" t="s">
        <v>201</v>
      </c>
      <c r="D75" s="172"/>
      <c r="E75" s="175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80"/>
      <c r="U75" s="179"/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112</v>
      </c>
      <c r="AF75" s="162">
        <v>0</v>
      </c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/>
      <c r="B76" s="169"/>
      <c r="C76" s="205" t="s">
        <v>202</v>
      </c>
      <c r="D76" s="172"/>
      <c r="E76" s="175">
        <v>302.98079999999999</v>
      </c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80"/>
      <c r="U76" s="179"/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112</v>
      </c>
      <c r="AF76" s="162">
        <v>0</v>
      </c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/>
      <c r="B77" s="169"/>
      <c r="C77" s="205" t="s">
        <v>203</v>
      </c>
      <c r="D77" s="172"/>
      <c r="E77" s="175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80"/>
      <c r="U77" s="179"/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112</v>
      </c>
      <c r="AF77" s="162">
        <v>0</v>
      </c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/>
      <c r="B78" s="169"/>
      <c r="C78" s="205" t="s">
        <v>204</v>
      </c>
      <c r="D78" s="172"/>
      <c r="E78" s="175">
        <v>206.49940000000001</v>
      </c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80"/>
      <c r="U78" s="179"/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112</v>
      </c>
      <c r="AF78" s="162">
        <v>0</v>
      </c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29</v>
      </c>
      <c r="B79" s="169" t="s">
        <v>205</v>
      </c>
      <c r="C79" s="204" t="s">
        <v>206</v>
      </c>
      <c r="D79" s="171" t="s">
        <v>132</v>
      </c>
      <c r="E79" s="174">
        <v>3.65</v>
      </c>
      <c r="F79" s="178">
        <v>25000</v>
      </c>
      <c r="G79" s="179">
        <f>ROUND(E79*F79,2)</f>
        <v>91250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110412.5</v>
      </c>
      <c r="N79" s="179">
        <v>0</v>
      </c>
      <c r="O79" s="179">
        <f>ROUND(E79*N79,2)</f>
        <v>0</v>
      </c>
      <c r="P79" s="179">
        <v>0</v>
      </c>
      <c r="Q79" s="179">
        <f>ROUND(E79*P79,2)</f>
        <v>0</v>
      </c>
      <c r="R79" s="179"/>
      <c r="S79" s="179"/>
      <c r="T79" s="180">
        <v>0</v>
      </c>
      <c r="U79" s="179">
        <f>ROUND(E79*T79,2)</f>
        <v>0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207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>
        <v>30</v>
      </c>
      <c r="B80" s="169" t="s">
        <v>208</v>
      </c>
      <c r="C80" s="204" t="s">
        <v>209</v>
      </c>
      <c r="D80" s="171" t="s">
        <v>183</v>
      </c>
      <c r="E80" s="174">
        <v>2</v>
      </c>
      <c r="F80" s="178">
        <v>3200</v>
      </c>
      <c r="G80" s="179">
        <f>ROUND(E80*F80,2)</f>
        <v>6400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7744</v>
      </c>
      <c r="N80" s="179">
        <v>0</v>
      </c>
      <c r="O80" s="179">
        <f>ROUND(E80*N80,2)</f>
        <v>0</v>
      </c>
      <c r="P80" s="179">
        <v>0</v>
      </c>
      <c r="Q80" s="179">
        <f>ROUND(E80*P80,2)</f>
        <v>0</v>
      </c>
      <c r="R80" s="179"/>
      <c r="S80" s="179"/>
      <c r="T80" s="180">
        <v>0</v>
      </c>
      <c r="U80" s="179">
        <f>ROUND(E80*T80,2)</f>
        <v>0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105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/>
      <c r="B81" s="169"/>
      <c r="C81" s="317" t="s">
        <v>210</v>
      </c>
      <c r="D81" s="318"/>
      <c r="E81" s="319"/>
      <c r="F81" s="320"/>
      <c r="G81" s="321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80"/>
      <c r="U81" s="179"/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137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5" t="str">
        <f>C81</f>
        <v>specifikace dle PD</v>
      </c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>
        <v>31</v>
      </c>
      <c r="B82" s="169" t="s">
        <v>211</v>
      </c>
      <c r="C82" s="204" t="s">
        <v>212</v>
      </c>
      <c r="D82" s="171" t="s">
        <v>183</v>
      </c>
      <c r="E82" s="174">
        <v>1</v>
      </c>
      <c r="F82" s="178">
        <v>9800</v>
      </c>
      <c r="G82" s="179">
        <f>ROUND(E82*F82,2)</f>
        <v>9800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11858</v>
      </c>
      <c r="N82" s="179">
        <v>0</v>
      </c>
      <c r="O82" s="179">
        <f>ROUND(E82*N82,2)</f>
        <v>0</v>
      </c>
      <c r="P82" s="179">
        <v>0</v>
      </c>
      <c r="Q82" s="179">
        <f>ROUND(E82*P82,2)</f>
        <v>0</v>
      </c>
      <c r="R82" s="179"/>
      <c r="S82" s="179"/>
      <c r="T82" s="180">
        <v>0</v>
      </c>
      <c r="U82" s="179">
        <f>ROUND(E82*T82,2)</f>
        <v>0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105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/>
      <c r="B83" s="169"/>
      <c r="C83" s="317" t="s">
        <v>210</v>
      </c>
      <c r="D83" s="318"/>
      <c r="E83" s="319"/>
      <c r="F83" s="320"/>
      <c r="G83" s="321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80"/>
      <c r="U83" s="179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137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5" t="str">
        <f>C83</f>
        <v>specifikace dle PD</v>
      </c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32</v>
      </c>
      <c r="B84" s="169" t="s">
        <v>213</v>
      </c>
      <c r="C84" s="204" t="s">
        <v>214</v>
      </c>
      <c r="D84" s="171" t="s">
        <v>183</v>
      </c>
      <c r="E84" s="174">
        <v>1</v>
      </c>
      <c r="F84" s="178">
        <v>9000</v>
      </c>
      <c r="G84" s="179">
        <f>ROUND(E84*F84,2)</f>
        <v>9000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10890</v>
      </c>
      <c r="N84" s="179">
        <v>0</v>
      </c>
      <c r="O84" s="179">
        <f>ROUND(E84*N84,2)</f>
        <v>0</v>
      </c>
      <c r="P84" s="179">
        <v>0</v>
      </c>
      <c r="Q84" s="179">
        <f>ROUND(E84*P84,2)</f>
        <v>0</v>
      </c>
      <c r="R84" s="179"/>
      <c r="S84" s="179"/>
      <c r="T84" s="180">
        <v>0</v>
      </c>
      <c r="U84" s="179">
        <f>ROUND(E84*T84,2)</f>
        <v>0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105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/>
      <c r="B85" s="169"/>
      <c r="C85" s="317" t="s">
        <v>210</v>
      </c>
      <c r="D85" s="318"/>
      <c r="E85" s="319"/>
      <c r="F85" s="320"/>
      <c r="G85" s="321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80"/>
      <c r="U85" s="179"/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137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5" t="str">
        <f>C85</f>
        <v>specifikace dle PD</v>
      </c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>
        <v>33</v>
      </c>
      <c r="B86" s="169" t="s">
        <v>215</v>
      </c>
      <c r="C86" s="204" t="s">
        <v>216</v>
      </c>
      <c r="D86" s="171" t="s">
        <v>0</v>
      </c>
      <c r="E86" s="174">
        <v>1.7</v>
      </c>
      <c r="F86" s="178">
        <v>3771</v>
      </c>
      <c r="G86" s="179">
        <f>ROUND(E86*F86,2)</f>
        <v>6410.7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7756.9469999999992</v>
      </c>
      <c r="N86" s="179">
        <v>0</v>
      </c>
      <c r="O86" s="179">
        <f>ROUND(E86*N86,2)</f>
        <v>0</v>
      </c>
      <c r="P86" s="179">
        <v>0</v>
      </c>
      <c r="Q86" s="179">
        <f>ROUND(E86*P86,2)</f>
        <v>0</v>
      </c>
      <c r="R86" s="179"/>
      <c r="S86" s="179"/>
      <c r="T86" s="180">
        <v>0</v>
      </c>
      <c r="U86" s="179">
        <f>ROUND(E86*T86,2)</f>
        <v>0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105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x14ac:dyDescent="0.2">
      <c r="A87" s="164" t="s">
        <v>100</v>
      </c>
      <c r="B87" s="170" t="s">
        <v>65</v>
      </c>
      <c r="C87" s="206" t="s">
        <v>66</v>
      </c>
      <c r="D87" s="173"/>
      <c r="E87" s="176"/>
      <c r="F87" s="181"/>
      <c r="G87" s="181">
        <f>SUMIF(AE88:AE93,"&lt;&gt;NOR",G88:G93)</f>
        <v>15664</v>
      </c>
      <c r="H87" s="181"/>
      <c r="I87" s="181">
        <f>SUM(I88:I93)</f>
        <v>0</v>
      </c>
      <c r="J87" s="181"/>
      <c r="K87" s="181">
        <f>SUM(K88:K93)</f>
        <v>0</v>
      </c>
      <c r="L87" s="181"/>
      <c r="M87" s="181">
        <f>SUM(M88:M93)</f>
        <v>18953.439999999999</v>
      </c>
      <c r="N87" s="181"/>
      <c r="O87" s="181">
        <f>SUM(O88:O93)</f>
        <v>0.01</v>
      </c>
      <c r="P87" s="181"/>
      <c r="Q87" s="181">
        <f>SUM(Q88:Q93)</f>
        <v>1.22</v>
      </c>
      <c r="R87" s="181"/>
      <c r="S87" s="181"/>
      <c r="T87" s="182"/>
      <c r="U87" s="181">
        <f>SUM(U88:U93)</f>
        <v>47.23</v>
      </c>
      <c r="AE87" t="s">
        <v>101</v>
      </c>
    </row>
    <row r="88" spans="1:60" outlineLevel="1" x14ac:dyDescent="0.2">
      <c r="A88" s="163">
        <v>34</v>
      </c>
      <c r="B88" s="169" t="s">
        <v>217</v>
      </c>
      <c r="C88" s="204" t="s">
        <v>218</v>
      </c>
      <c r="D88" s="171" t="s">
        <v>219</v>
      </c>
      <c r="E88" s="174">
        <v>102.8</v>
      </c>
      <c r="F88" s="178">
        <v>130</v>
      </c>
      <c r="G88" s="179">
        <f>ROUND(E88*F88,2)</f>
        <v>13364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16170.439999999999</v>
      </c>
      <c r="N88" s="179">
        <v>9.0000000000000006E-5</v>
      </c>
      <c r="O88" s="179">
        <f>ROUND(E88*N88,2)</f>
        <v>0.01</v>
      </c>
      <c r="P88" s="179">
        <v>1.184E-2</v>
      </c>
      <c r="Q88" s="179">
        <f>ROUND(E88*P88,2)</f>
        <v>1.22</v>
      </c>
      <c r="R88" s="179"/>
      <c r="S88" s="179"/>
      <c r="T88" s="180">
        <v>0.45784000000000002</v>
      </c>
      <c r="U88" s="179">
        <f>ROUND(E88*T88,2)</f>
        <v>47.07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141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/>
      <c r="B89" s="169"/>
      <c r="C89" s="317" t="s">
        <v>220</v>
      </c>
      <c r="D89" s="318"/>
      <c r="E89" s="319"/>
      <c r="F89" s="320"/>
      <c r="G89" s="321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80"/>
      <c r="U89" s="179"/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137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5" t="str">
        <f>C89</f>
        <v>BP2</v>
      </c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>
        <v>35</v>
      </c>
      <c r="B90" s="169" t="s">
        <v>221</v>
      </c>
      <c r="C90" s="204" t="s">
        <v>222</v>
      </c>
      <c r="D90" s="171" t="s">
        <v>183</v>
      </c>
      <c r="E90" s="174">
        <v>1</v>
      </c>
      <c r="F90" s="178">
        <v>1500</v>
      </c>
      <c r="G90" s="179">
        <f>ROUND(E90*F90,2)</f>
        <v>1500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1815</v>
      </c>
      <c r="N90" s="179">
        <v>6.0000000000000002E-5</v>
      </c>
      <c r="O90" s="179">
        <f>ROUND(E90*N90,2)</f>
        <v>0</v>
      </c>
      <c r="P90" s="179">
        <v>1E-3</v>
      </c>
      <c r="Q90" s="179">
        <f>ROUND(E90*P90,2)</f>
        <v>0</v>
      </c>
      <c r="R90" s="179"/>
      <c r="S90" s="179"/>
      <c r="T90" s="180">
        <v>5.2780000000000001E-2</v>
      </c>
      <c r="U90" s="179">
        <f>ROUND(E90*T90,2)</f>
        <v>0.05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105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/>
      <c r="B91" s="169"/>
      <c r="C91" s="317" t="s">
        <v>223</v>
      </c>
      <c r="D91" s="318"/>
      <c r="E91" s="319"/>
      <c r="F91" s="320"/>
      <c r="G91" s="321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80"/>
      <c r="U91" s="179"/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137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5" t="str">
        <f>C91</f>
        <v>BP3 - odstranění konstrukce stávající fotbalové branky</v>
      </c>
      <c r="BB91" s="162"/>
      <c r="BC91" s="162"/>
      <c r="BD91" s="162"/>
      <c r="BE91" s="162"/>
      <c r="BF91" s="162"/>
      <c r="BG91" s="162"/>
      <c r="BH91" s="162"/>
    </row>
    <row r="92" spans="1:60" outlineLevel="1" x14ac:dyDescent="0.2">
      <c r="A92" s="163">
        <v>36</v>
      </c>
      <c r="B92" s="169" t="s">
        <v>221</v>
      </c>
      <c r="C92" s="204" t="s">
        <v>222</v>
      </c>
      <c r="D92" s="171" t="s">
        <v>183</v>
      </c>
      <c r="E92" s="174">
        <v>2</v>
      </c>
      <c r="F92" s="178">
        <v>400</v>
      </c>
      <c r="G92" s="179">
        <f>ROUND(E92*F92,2)</f>
        <v>800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968</v>
      </c>
      <c r="N92" s="179">
        <v>6.0000000000000002E-5</v>
      </c>
      <c r="O92" s="179">
        <f>ROUND(E92*N92,2)</f>
        <v>0</v>
      </c>
      <c r="P92" s="179">
        <v>1E-3</v>
      </c>
      <c r="Q92" s="179">
        <f>ROUND(E92*P92,2)</f>
        <v>0</v>
      </c>
      <c r="R92" s="179"/>
      <c r="S92" s="179"/>
      <c r="T92" s="180">
        <v>5.2780000000000001E-2</v>
      </c>
      <c r="U92" s="179">
        <f>ROUND(E92*T92,2)</f>
        <v>0.11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105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">
      <c r="A93" s="163"/>
      <c r="B93" s="169"/>
      <c r="C93" s="317" t="s">
        <v>224</v>
      </c>
      <c r="D93" s="318"/>
      <c r="E93" s="319"/>
      <c r="F93" s="320"/>
      <c r="G93" s="321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80"/>
      <c r="U93" s="179"/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137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5" t="str">
        <f>C93</f>
        <v>BP4 - odstranění konstrukce stávajících nosných sloupků tenisové sítě</v>
      </c>
      <c r="BB93" s="162"/>
      <c r="BC93" s="162"/>
      <c r="BD93" s="162"/>
      <c r="BE93" s="162"/>
      <c r="BF93" s="162"/>
      <c r="BG93" s="162"/>
      <c r="BH93" s="162"/>
    </row>
    <row r="94" spans="1:60" x14ac:dyDescent="0.2">
      <c r="A94" s="164" t="s">
        <v>100</v>
      </c>
      <c r="B94" s="170" t="s">
        <v>67</v>
      </c>
      <c r="C94" s="206" t="s">
        <v>68</v>
      </c>
      <c r="D94" s="173"/>
      <c r="E94" s="176"/>
      <c r="F94" s="181"/>
      <c r="G94" s="181">
        <f>SUMIF(AE95:AE108,"&lt;&gt;NOR",G95:G108)</f>
        <v>28510.55</v>
      </c>
      <c r="H94" s="181"/>
      <c r="I94" s="181">
        <f>SUM(I95:I108)</f>
        <v>0</v>
      </c>
      <c r="J94" s="181"/>
      <c r="K94" s="181">
        <f>SUM(K95:K108)</f>
        <v>0</v>
      </c>
      <c r="L94" s="181"/>
      <c r="M94" s="181">
        <f>SUM(M95:M108)</f>
        <v>34497.765500000001</v>
      </c>
      <c r="N94" s="181"/>
      <c r="O94" s="181">
        <f>SUM(O95:O108)</f>
        <v>0.05</v>
      </c>
      <c r="P94" s="181"/>
      <c r="Q94" s="181">
        <f>SUM(Q95:Q108)</f>
        <v>0</v>
      </c>
      <c r="R94" s="181"/>
      <c r="S94" s="181"/>
      <c r="T94" s="182"/>
      <c r="U94" s="181">
        <f>SUM(U95:U108)</f>
        <v>48.37</v>
      </c>
      <c r="AE94" t="s">
        <v>101</v>
      </c>
    </row>
    <row r="95" spans="1:60" outlineLevel="1" x14ac:dyDescent="0.2">
      <c r="A95" s="163">
        <v>37</v>
      </c>
      <c r="B95" s="169" t="s">
        <v>225</v>
      </c>
      <c r="C95" s="204" t="s">
        <v>226</v>
      </c>
      <c r="D95" s="171" t="s">
        <v>104</v>
      </c>
      <c r="E95" s="174">
        <v>101.82340000000001</v>
      </c>
      <c r="F95" s="178">
        <v>280</v>
      </c>
      <c r="G95" s="179">
        <f>ROUND(E95*F95,2)</f>
        <v>28510.55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34497.765500000001</v>
      </c>
      <c r="N95" s="179">
        <v>4.8000000000000001E-4</v>
      </c>
      <c r="O95" s="179">
        <f>ROUND(E95*N95,2)</f>
        <v>0.05</v>
      </c>
      <c r="P95" s="179">
        <v>0</v>
      </c>
      <c r="Q95" s="179">
        <f>ROUND(E95*P95,2)</f>
        <v>0</v>
      </c>
      <c r="R95" s="179"/>
      <c r="S95" s="179"/>
      <c r="T95" s="180">
        <v>0.47499999999999998</v>
      </c>
      <c r="U95" s="179">
        <f>ROUND(E95*T95,2)</f>
        <v>48.37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105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163"/>
      <c r="B96" s="169"/>
      <c r="C96" s="205" t="s">
        <v>190</v>
      </c>
      <c r="D96" s="172"/>
      <c r="E96" s="175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80"/>
      <c r="U96" s="179"/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112</v>
      </c>
      <c r="AF96" s="162">
        <v>0</v>
      </c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">
      <c r="A97" s="163"/>
      <c r="B97" s="169"/>
      <c r="C97" s="205" t="s">
        <v>227</v>
      </c>
      <c r="D97" s="172"/>
      <c r="E97" s="175">
        <v>59.769599999999997</v>
      </c>
      <c r="F97" s="179"/>
      <c r="G97" s="179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80"/>
      <c r="U97" s="179"/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112</v>
      </c>
      <c r="AF97" s="162">
        <v>0</v>
      </c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">
      <c r="A98" s="163"/>
      <c r="B98" s="169"/>
      <c r="C98" s="205" t="s">
        <v>228</v>
      </c>
      <c r="D98" s="172"/>
      <c r="E98" s="175">
        <v>4.3776000000000002</v>
      </c>
      <c r="F98" s="179"/>
      <c r="G98" s="17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79"/>
      <c r="T98" s="180"/>
      <c r="U98" s="179"/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112</v>
      </c>
      <c r="AF98" s="162">
        <v>0</v>
      </c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/>
      <c r="B99" s="169"/>
      <c r="C99" s="205" t="s">
        <v>193</v>
      </c>
      <c r="D99" s="172"/>
      <c r="E99" s="175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79"/>
      <c r="T99" s="180"/>
      <c r="U99" s="179"/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112</v>
      </c>
      <c r="AF99" s="162">
        <v>0</v>
      </c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/>
      <c r="B100" s="169"/>
      <c r="C100" s="205" t="s">
        <v>229</v>
      </c>
      <c r="D100" s="172"/>
      <c r="E100" s="175">
        <v>8.1</v>
      </c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80"/>
      <c r="U100" s="179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112</v>
      </c>
      <c r="AF100" s="162">
        <v>0</v>
      </c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163"/>
      <c r="B101" s="169"/>
      <c r="C101" s="205" t="s">
        <v>195</v>
      </c>
      <c r="D101" s="172"/>
      <c r="E101" s="175"/>
      <c r="F101" s="179"/>
      <c r="G101" s="179"/>
      <c r="H101" s="179"/>
      <c r="I101" s="179"/>
      <c r="J101" s="179"/>
      <c r="K101" s="179"/>
      <c r="L101" s="179"/>
      <c r="M101" s="179"/>
      <c r="N101" s="179"/>
      <c r="O101" s="179"/>
      <c r="P101" s="179"/>
      <c r="Q101" s="179"/>
      <c r="R101" s="179"/>
      <c r="S101" s="179"/>
      <c r="T101" s="180"/>
      <c r="U101" s="179"/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112</v>
      </c>
      <c r="AF101" s="162">
        <v>0</v>
      </c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163"/>
      <c r="B102" s="169"/>
      <c r="C102" s="205" t="s">
        <v>230</v>
      </c>
      <c r="D102" s="172"/>
      <c r="E102" s="175">
        <v>0.28160000000000002</v>
      </c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80"/>
      <c r="U102" s="179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112</v>
      </c>
      <c r="AF102" s="162">
        <v>0</v>
      </c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/>
      <c r="B103" s="169"/>
      <c r="C103" s="205" t="s">
        <v>197</v>
      </c>
      <c r="D103" s="172"/>
      <c r="E103" s="175"/>
      <c r="F103" s="179"/>
      <c r="G103" s="179"/>
      <c r="H103" s="179"/>
      <c r="I103" s="179"/>
      <c r="J103" s="179"/>
      <c r="K103" s="179"/>
      <c r="L103" s="179"/>
      <c r="M103" s="179"/>
      <c r="N103" s="179"/>
      <c r="O103" s="179"/>
      <c r="P103" s="179"/>
      <c r="Q103" s="179"/>
      <c r="R103" s="179"/>
      <c r="S103" s="179"/>
      <c r="T103" s="180"/>
      <c r="U103" s="179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112</v>
      </c>
      <c r="AF103" s="162">
        <v>0</v>
      </c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163"/>
      <c r="B104" s="169"/>
      <c r="C104" s="205" t="s">
        <v>231</v>
      </c>
      <c r="D104" s="172"/>
      <c r="E104" s="175">
        <v>2.64</v>
      </c>
      <c r="F104" s="179"/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  <c r="S104" s="179"/>
      <c r="T104" s="180"/>
      <c r="U104" s="179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 t="s">
        <v>112</v>
      </c>
      <c r="AF104" s="162">
        <v>0</v>
      </c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">
      <c r="A105" s="163"/>
      <c r="B105" s="169"/>
      <c r="C105" s="205" t="s">
        <v>232</v>
      </c>
      <c r="D105" s="172"/>
      <c r="E105" s="175"/>
      <c r="F105" s="179"/>
      <c r="G105" s="179"/>
      <c r="H105" s="179"/>
      <c r="I105" s="179"/>
      <c r="J105" s="179"/>
      <c r="K105" s="179"/>
      <c r="L105" s="179"/>
      <c r="M105" s="179"/>
      <c r="N105" s="179"/>
      <c r="O105" s="179"/>
      <c r="P105" s="179"/>
      <c r="Q105" s="179"/>
      <c r="R105" s="179"/>
      <c r="S105" s="179"/>
      <c r="T105" s="180"/>
      <c r="U105" s="179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112</v>
      </c>
      <c r="AF105" s="162">
        <v>0</v>
      </c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">
      <c r="A106" s="163"/>
      <c r="B106" s="169"/>
      <c r="C106" s="205" t="s">
        <v>233</v>
      </c>
      <c r="D106" s="172"/>
      <c r="E106" s="175">
        <v>11.505599999999999</v>
      </c>
      <c r="F106" s="179"/>
      <c r="G106" s="179"/>
      <c r="H106" s="179"/>
      <c r="I106" s="179"/>
      <c r="J106" s="179"/>
      <c r="K106" s="179"/>
      <c r="L106" s="179"/>
      <c r="M106" s="179"/>
      <c r="N106" s="179"/>
      <c r="O106" s="179"/>
      <c r="P106" s="179"/>
      <c r="Q106" s="179"/>
      <c r="R106" s="179"/>
      <c r="S106" s="179"/>
      <c r="T106" s="180"/>
      <c r="U106" s="179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112</v>
      </c>
      <c r="AF106" s="162">
        <v>0</v>
      </c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">
      <c r="A107" s="163"/>
      <c r="B107" s="169"/>
      <c r="C107" s="205" t="s">
        <v>201</v>
      </c>
      <c r="D107" s="172"/>
      <c r="E107" s="175"/>
      <c r="F107" s="179"/>
      <c r="G107" s="179"/>
      <c r="H107" s="179"/>
      <c r="I107" s="179"/>
      <c r="J107" s="179"/>
      <c r="K107" s="179"/>
      <c r="L107" s="179"/>
      <c r="M107" s="179"/>
      <c r="N107" s="179"/>
      <c r="O107" s="179"/>
      <c r="P107" s="179"/>
      <c r="Q107" s="179"/>
      <c r="R107" s="179"/>
      <c r="S107" s="179"/>
      <c r="T107" s="180"/>
      <c r="U107" s="179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112</v>
      </c>
      <c r="AF107" s="162">
        <v>0</v>
      </c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">
      <c r="A108" s="163"/>
      <c r="B108" s="169"/>
      <c r="C108" s="205" t="s">
        <v>234</v>
      </c>
      <c r="D108" s="172"/>
      <c r="E108" s="175">
        <v>15.148999999999999</v>
      </c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179"/>
      <c r="T108" s="180"/>
      <c r="U108" s="179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112</v>
      </c>
      <c r="AF108" s="162">
        <v>0</v>
      </c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x14ac:dyDescent="0.2">
      <c r="A109" s="164" t="s">
        <v>100</v>
      </c>
      <c r="B109" s="170" t="s">
        <v>69</v>
      </c>
      <c r="C109" s="206" t="s">
        <v>70</v>
      </c>
      <c r="D109" s="173"/>
      <c r="E109" s="176"/>
      <c r="F109" s="181"/>
      <c r="G109" s="181">
        <f>SUMIF(AE110:AE118,"&lt;&gt;NOR",G110:G118)</f>
        <v>37937</v>
      </c>
      <c r="H109" s="181"/>
      <c r="I109" s="181">
        <f>SUM(I110:I118)</f>
        <v>0</v>
      </c>
      <c r="J109" s="181"/>
      <c r="K109" s="181">
        <f>SUM(K110:K118)</f>
        <v>0</v>
      </c>
      <c r="L109" s="181"/>
      <c r="M109" s="181">
        <f>SUM(M110:M118)</f>
        <v>45903.77</v>
      </c>
      <c r="N109" s="181"/>
      <c r="O109" s="181">
        <f>SUM(O110:O118)</f>
        <v>23.88</v>
      </c>
      <c r="P109" s="181"/>
      <c r="Q109" s="181">
        <f>SUM(Q110:Q118)</f>
        <v>0</v>
      </c>
      <c r="R109" s="181"/>
      <c r="S109" s="181"/>
      <c r="T109" s="182"/>
      <c r="U109" s="181">
        <f>SUM(U110:U118)</f>
        <v>31.25</v>
      </c>
      <c r="AE109" t="s">
        <v>101</v>
      </c>
    </row>
    <row r="110" spans="1:60" outlineLevel="1" x14ac:dyDescent="0.2">
      <c r="A110" s="163">
        <v>38</v>
      </c>
      <c r="B110" s="169" t="s">
        <v>235</v>
      </c>
      <c r="C110" s="204" t="s">
        <v>236</v>
      </c>
      <c r="D110" s="171" t="s">
        <v>219</v>
      </c>
      <c r="E110" s="174">
        <v>114.9</v>
      </c>
      <c r="F110" s="178">
        <v>230</v>
      </c>
      <c r="G110" s="179">
        <f>ROUND(E110*F110,2)</f>
        <v>26427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31976.67</v>
      </c>
      <c r="N110" s="179">
        <v>0.14874000000000001</v>
      </c>
      <c r="O110" s="179">
        <f>ROUND(E110*N110,2)</f>
        <v>17.09</v>
      </c>
      <c r="P110" s="179">
        <v>0</v>
      </c>
      <c r="Q110" s="179">
        <f>ROUND(E110*P110,2)</f>
        <v>0</v>
      </c>
      <c r="R110" s="179"/>
      <c r="S110" s="179"/>
      <c r="T110" s="180">
        <v>0.27200000000000002</v>
      </c>
      <c r="U110" s="179">
        <f>ROUND(E110*T110,2)</f>
        <v>31.25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105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/>
      <c r="B111" s="169"/>
      <c r="C111" s="205" t="s">
        <v>237</v>
      </c>
      <c r="D111" s="172"/>
      <c r="E111" s="175">
        <v>106.8</v>
      </c>
      <c r="F111" s="179"/>
      <c r="G111" s="179"/>
      <c r="H111" s="179"/>
      <c r="I111" s="179"/>
      <c r="J111" s="179"/>
      <c r="K111" s="179"/>
      <c r="L111" s="179"/>
      <c r="M111" s="179"/>
      <c r="N111" s="179"/>
      <c r="O111" s="179"/>
      <c r="P111" s="179"/>
      <c r="Q111" s="179"/>
      <c r="R111" s="179"/>
      <c r="S111" s="179"/>
      <c r="T111" s="180"/>
      <c r="U111" s="179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112</v>
      </c>
      <c r="AF111" s="162">
        <v>0</v>
      </c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/>
      <c r="B112" s="169"/>
      <c r="C112" s="205" t="s">
        <v>238</v>
      </c>
      <c r="D112" s="172"/>
      <c r="E112" s="175">
        <v>8.1</v>
      </c>
      <c r="F112" s="179"/>
      <c r="G112" s="179"/>
      <c r="H112" s="179"/>
      <c r="I112" s="179"/>
      <c r="J112" s="179"/>
      <c r="K112" s="179"/>
      <c r="L112" s="179"/>
      <c r="M112" s="179"/>
      <c r="N112" s="179"/>
      <c r="O112" s="179"/>
      <c r="P112" s="179"/>
      <c r="Q112" s="179"/>
      <c r="R112" s="179"/>
      <c r="S112" s="179"/>
      <c r="T112" s="180"/>
      <c r="U112" s="179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112</v>
      </c>
      <c r="AF112" s="162">
        <v>0</v>
      </c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39</v>
      </c>
      <c r="B113" s="169" t="s">
        <v>239</v>
      </c>
      <c r="C113" s="204" t="s">
        <v>240</v>
      </c>
      <c r="D113" s="171" t="s">
        <v>186</v>
      </c>
      <c r="E113" s="174">
        <v>110</v>
      </c>
      <c r="F113" s="178">
        <v>100</v>
      </c>
      <c r="G113" s="179">
        <f>ROUND(E113*F113,2)</f>
        <v>11000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13310</v>
      </c>
      <c r="N113" s="179">
        <v>0.06</v>
      </c>
      <c r="O113" s="179">
        <f>ROUND(E113*N113,2)</f>
        <v>6.6</v>
      </c>
      <c r="P113" s="179">
        <v>0</v>
      </c>
      <c r="Q113" s="179">
        <f>ROUND(E113*P113,2)</f>
        <v>0</v>
      </c>
      <c r="R113" s="179"/>
      <c r="S113" s="179"/>
      <c r="T113" s="180">
        <v>0</v>
      </c>
      <c r="U113" s="179">
        <f>ROUND(E113*T113,2)</f>
        <v>0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207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/>
      <c r="B114" s="169"/>
      <c r="C114" s="205" t="s">
        <v>241</v>
      </c>
      <c r="D114" s="172"/>
      <c r="E114" s="175">
        <v>110.004</v>
      </c>
      <c r="F114" s="179"/>
      <c r="G114" s="179"/>
      <c r="H114" s="179"/>
      <c r="I114" s="179"/>
      <c r="J114" s="179"/>
      <c r="K114" s="179"/>
      <c r="L114" s="179"/>
      <c r="M114" s="179"/>
      <c r="N114" s="179"/>
      <c r="O114" s="179"/>
      <c r="P114" s="179"/>
      <c r="Q114" s="179"/>
      <c r="R114" s="179"/>
      <c r="S114" s="179"/>
      <c r="T114" s="180"/>
      <c r="U114" s="179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112</v>
      </c>
      <c r="AF114" s="162">
        <v>0</v>
      </c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">
      <c r="A115" s="163"/>
      <c r="B115" s="169"/>
      <c r="C115" s="205" t="s">
        <v>242</v>
      </c>
      <c r="D115" s="172"/>
      <c r="E115" s="175">
        <v>-4.0000000000000001E-3</v>
      </c>
      <c r="F115" s="179"/>
      <c r="G115" s="179"/>
      <c r="H115" s="179"/>
      <c r="I115" s="179"/>
      <c r="J115" s="179"/>
      <c r="K115" s="179"/>
      <c r="L115" s="179"/>
      <c r="M115" s="179"/>
      <c r="N115" s="179"/>
      <c r="O115" s="179"/>
      <c r="P115" s="179"/>
      <c r="Q115" s="179"/>
      <c r="R115" s="179"/>
      <c r="S115" s="179"/>
      <c r="T115" s="180"/>
      <c r="U115" s="179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112</v>
      </c>
      <c r="AF115" s="162">
        <v>0</v>
      </c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">
      <c r="A116" s="163">
        <v>40</v>
      </c>
      <c r="B116" s="169" t="s">
        <v>243</v>
      </c>
      <c r="C116" s="204" t="s">
        <v>244</v>
      </c>
      <c r="D116" s="171" t="s">
        <v>186</v>
      </c>
      <c r="E116" s="174">
        <v>17</v>
      </c>
      <c r="F116" s="178">
        <v>30</v>
      </c>
      <c r="G116" s="179">
        <f>ROUND(E116*F116,2)</f>
        <v>510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617.1</v>
      </c>
      <c r="N116" s="179">
        <v>1.0999999999999999E-2</v>
      </c>
      <c r="O116" s="179">
        <f>ROUND(E116*N116,2)</f>
        <v>0.19</v>
      </c>
      <c r="P116" s="179">
        <v>0</v>
      </c>
      <c r="Q116" s="179">
        <f>ROUND(E116*P116,2)</f>
        <v>0</v>
      </c>
      <c r="R116" s="179"/>
      <c r="S116" s="179"/>
      <c r="T116" s="180">
        <v>0</v>
      </c>
      <c r="U116" s="179">
        <f>ROUND(E116*T116,2)</f>
        <v>0</v>
      </c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207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">
      <c r="A117" s="163"/>
      <c r="B117" s="169"/>
      <c r="C117" s="205" t="s">
        <v>245</v>
      </c>
      <c r="D117" s="172"/>
      <c r="E117" s="175">
        <v>16.686</v>
      </c>
      <c r="F117" s="179"/>
      <c r="G117" s="179"/>
      <c r="H117" s="179"/>
      <c r="I117" s="179"/>
      <c r="J117" s="179"/>
      <c r="K117" s="179"/>
      <c r="L117" s="179"/>
      <c r="M117" s="179"/>
      <c r="N117" s="179"/>
      <c r="O117" s="179"/>
      <c r="P117" s="179"/>
      <c r="Q117" s="179"/>
      <c r="R117" s="179"/>
      <c r="S117" s="179"/>
      <c r="T117" s="180"/>
      <c r="U117" s="179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112</v>
      </c>
      <c r="AF117" s="162">
        <v>0</v>
      </c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outlineLevel="1" x14ac:dyDescent="0.2">
      <c r="A118" s="163"/>
      <c r="B118" s="169"/>
      <c r="C118" s="205" t="s">
        <v>246</v>
      </c>
      <c r="D118" s="172"/>
      <c r="E118" s="175">
        <v>0.314</v>
      </c>
      <c r="F118" s="179"/>
      <c r="G118" s="179"/>
      <c r="H118" s="179"/>
      <c r="I118" s="179"/>
      <c r="J118" s="179"/>
      <c r="K118" s="179"/>
      <c r="L118" s="179"/>
      <c r="M118" s="179"/>
      <c r="N118" s="179"/>
      <c r="O118" s="179"/>
      <c r="P118" s="179"/>
      <c r="Q118" s="179"/>
      <c r="R118" s="179"/>
      <c r="S118" s="179"/>
      <c r="T118" s="180"/>
      <c r="U118" s="179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112</v>
      </c>
      <c r="AF118" s="162">
        <v>0</v>
      </c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x14ac:dyDescent="0.2">
      <c r="A119" s="164" t="s">
        <v>100</v>
      </c>
      <c r="B119" s="170" t="s">
        <v>71</v>
      </c>
      <c r="C119" s="206" t="s">
        <v>72</v>
      </c>
      <c r="D119" s="173"/>
      <c r="E119" s="176"/>
      <c r="F119" s="181"/>
      <c r="G119" s="181">
        <f>SUMIF(AE120:AE129,"&lt;&gt;NOR",G120:G129)</f>
        <v>224827.44</v>
      </c>
      <c r="H119" s="181"/>
      <c r="I119" s="181">
        <f>SUM(I120:I129)</f>
        <v>0</v>
      </c>
      <c r="J119" s="181"/>
      <c r="K119" s="181">
        <f>SUM(K120:K129)</f>
        <v>0</v>
      </c>
      <c r="L119" s="181"/>
      <c r="M119" s="181">
        <f>SUM(M120:M129)</f>
        <v>272041.20239999995</v>
      </c>
      <c r="N119" s="181"/>
      <c r="O119" s="181">
        <f>SUM(O120:O129)</f>
        <v>0</v>
      </c>
      <c r="P119" s="181"/>
      <c r="Q119" s="181">
        <f>SUM(Q120:Q129)</f>
        <v>0</v>
      </c>
      <c r="R119" s="181"/>
      <c r="S119" s="181"/>
      <c r="T119" s="182"/>
      <c r="U119" s="181">
        <f>SUM(U120:U129)</f>
        <v>0</v>
      </c>
      <c r="AE119" t="s">
        <v>101</v>
      </c>
    </row>
    <row r="120" spans="1:60" outlineLevel="1" x14ac:dyDescent="0.2">
      <c r="A120" s="163">
        <v>41</v>
      </c>
      <c r="B120" s="169" t="s">
        <v>247</v>
      </c>
      <c r="C120" s="204" t="s">
        <v>248</v>
      </c>
      <c r="D120" s="171" t="s">
        <v>132</v>
      </c>
      <c r="E120" s="174">
        <v>369.27600000000001</v>
      </c>
      <c r="F120" s="178">
        <v>230</v>
      </c>
      <c r="G120" s="179">
        <f>ROUND(E120*F120,2)</f>
        <v>84933.48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102769.51079999999</v>
      </c>
      <c r="N120" s="179">
        <v>0</v>
      </c>
      <c r="O120" s="179">
        <f>ROUND(E120*N120,2)</f>
        <v>0</v>
      </c>
      <c r="P120" s="179">
        <v>0</v>
      </c>
      <c r="Q120" s="179">
        <f>ROUND(E120*P120,2)</f>
        <v>0</v>
      </c>
      <c r="R120" s="179"/>
      <c r="S120" s="179"/>
      <c r="T120" s="180">
        <v>0</v>
      </c>
      <c r="U120" s="179">
        <f>ROUND(E120*T120,2)</f>
        <v>0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105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">
      <c r="A121" s="163"/>
      <c r="B121" s="169"/>
      <c r="C121" s="205" t="s">
        <v>249</v>
      </c>
      <c r="D121" s="172"/>
      <c r="E121" s="175">
        <v>25.256</v>
      </c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79"/>
      <c r="T121" s="180"/>
      <c r="U121" s="179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112</v>
      </c>
      <c r="AF121" s="162">
        <v>0</v>
      </c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">
      <c r="A122" s="163"/>
      <c r="B122" s="169"/>
      <c r="C122" s="205" t="s">
        <v>250</v>
      </c>
      <c r="D122" s="172"/>
      <c r="E122" s="175">
        <v>191.82</v>
      </c>
      <c r="F122" s="179"/>
      <c r="G122" s="179"/>
      <c r="H122" s="179"/>
      <c r="I122" s="179"/>
      <c r="J122" s="179"/>
      <c r="K122" s="179"/>
      <c r="L122" s="179"/>
      <c r="M122" s="179"/>
      <c r="N122" s="179"/>
      <c r="O122" s="179"/>
      <c r="P122" s="179"/>
      <c r="Q122" s="179"/>
      <c r="R122" s="179"/>
      <c r="S122" s="179"/>
      <c r="T122" s="180"/>
      <c r="U122" s="179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112</v>
      </c>
      <c r="AF122" s="162">
        <v>0</v>
      </c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">
      <c r="A123" s="163"/>
      <c r="B123" s="169"/>
      <c r="C123" s="205" t="s">
        <v>251</v>
      </c>
      <c r="D123" s="172"/>
      <c r="E123" s="175">
        <v>152.19999999999999</v>
      </c>
      <c r="F123" s="179"/>
      <c r="G123" s="179"/>
      <c r="H123" s="179"/>
      <c r="I123" s="179"/>
      <c r="J123" s="179"/>
      <c r="K123" s="179"/>
      <c r="L123" s="179"/>
      <c r="M123" s="179"/>
      <c r="N123" s="179"/>
      <c r="O123" s="179"/>
      <c r="P123" s="179"/>
      <c r="Q123" s="179"/>
      <c r="R123" s="179"/>
      <c r="S123" s="179"/>
      <c r="T123" s="180"/>
      <c r="U123" s="179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112</v>
      </c>
      <c r="AF123" s="162">
        <v>0</v>
      </c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">
      <c r="A124" s="163">
        <v>42</v>
      </c>
      <c r="B124" s="169" t="s">
        <v>252</v>
      </c>
      <c r="C124" s="204" t="s">
        <v>253</v>
      </c>
      <c r="D124" s="171" t="s">
        <v>132</v>
      </c>
      <c r="E124" s="174">
        <v>3692.76</v>
      </c>
      <c r="F124" s="178">
        <v>15</v>
      </c>
      <c r="G124" s="179">
        <f>ROUND(E124*F124,2)</f>
        <v>55391.4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67023.593999999997</v>
      </c>
      <c r="N124" s="179">
        <v>0</v>
      </c>
      <c r="O124" s="179">
        <f>ROUND(E124*N124,2)</f>
        <v>0</v>
      </c>
      <c r="P124" s="179">
        <v>0</v>
      </c>
      <c r="Q124" s="179">
        <f>ROUND(E124*P124,2)</f>
        <v>0</v>
      </c>
      <c r="R124" s="179"/>
      <c r="S124" s="179"/>
      <c r="T124" s="180">
        <v>0</v>
      </c>
      <c r="U124" s="179">
        <f>ROUND(E124*T124,2)</f>
        <v>0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105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">
      <c r="A125" s="163">
        <v>43</v>
      </c>
      <c r="B125" s="169" t="s">
        <v>254</v>
      </c>
      <c r="C125" s="204" t="s">
        <v>255</v>
      </c>
      <c r="D125" s="171" t="s">
        <v>132</v>
      </c>
      <c r="E125" s="174">
        <v>191.82</v>
      </c>
      <c r="F125" s="178">
        <v>200</v>
      </c>
      <c r="G125" s="179">
        <f>ROUND(E125*F125,2)</f>
        <v>38364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46420.439999999995</v>
      </c>
      <c r="N125" s="179">
        <v>0</v>
      </c>
      <c r="O125" s="179">
        <f>ROUND(E125*N125,2)</f>
        <v>0</v>
      </c>
      <c r="P125" s="179">
        <v>0</v>
      </c>
      <c r="Q125" s="179">
        <f>ROUND(E125*P125,2)</f>
        <v>0</v>
      </c>
      <c r="R125" s="179"/>
      <c r="S125" s="179"/>
      <c r="T125" s="180">
        <v>0</v>
      </c>
      <c r="U125" s="179">
        <f>ROUND(E125*T125,2)</f>
        <v>0</v>
      </c>
      <c r="V125" s="211"/>
      <c r="W125" s="162"/>
      <c r="X125" s="162"/>
      <c r="Y125" s="162"/>
      <c r="Z125" s="162"/>
      <c r="AA125" s="162"/>
      <c r="AB125" s="162"/>
      <c r="AC125" s="162"/>
      <c r="AD125" s="162"/>
      <c r="AE125" s="162" t="s">
        <v>105</v>
      </c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outlineLevel="1" x14ac:dyDescent="0.2">
      <c r="A126" s="163"/>
      <c r="B126" s="169"/>
      <c r="C126" s="205" t="s">
        <v>250</v>
      </c>
      <c r="D126" s="172"/>
      <c r="E126" s="175">
        <v>191.82</v>
      </c>
      <c r="F126" s="179"/>
      <c r="G126" s="179"/>
      <c r="H126" s="179"/>
      <c r="I126" s="179"/>
      <c r="J126" s="179"/>
      <c r="K126" s="179"/>
      <c r="L126" s="179"/>
      <c r="M126" s="179"/>
      <c r="N126" s="179"/>
      <c r="O126" s="179"/>
      <c r="P126" s="179"/>
      <c r="Q126" s="179"/>
      <c r="R126" s="179"/>
      <c r="S126" s="179"/>
      <c r="T126" s="180"/>
      <c r="U126" s="179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112</v>
      </c>
      <c r="AF126" s="162">
        <v>0</v>
      </c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">
      <c r="A127" s="163">
        <v>44</v>
      </c>
      <c r="B127" s="169" t="s">
        <v>256</v>
      </c>
      <c r="C127" s="204" t="s">
        <v>257</v>
      </c>
      <c r="D127" s="171" t="s">
        <v>132</v>
      </c>
      <c r="E127" s="174">
        <v>177.45599999999999</v>
      </c>
      <c r="F127" s="178">
        <v>260</v>
      </c>
      <c r="G127" s="179">
        <f>ROUND(E127*F127,2)</f>
        <v>46138.559999999998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55827.657599999999</v>
      </c>
      <c r="N127" s="179">
        <v>0</v>
      </c>
      <c r="O127" s="179">
        <f>ROUND(E127*N127,2)</f>
        <v>0</v>
      </c>
      <c r="P127" s="179">
        <v>0</v>
      </c>
      <c r="Q127" s="179">
        <f>ROUND(E127*P127,2)</f>
        <v>0</v>
      </c>
      <c r="R127" s="179"/>
      <c r="S127" s="179"/>
      <c r="T127" s="180">
        <v>0</v>
      </c>
      <c r="U127" s="179">
        <f>ROUND(E127*T127,2)</f>
        <v>0</v>
      </c>
      <c r="V127" s="211"/>
      <c r="W127" s="162"/>
      <c r="X127" s="162"/>
      <c r="Y127" s="162"/>
      <c r="Z127" s="162"/>
      <c r="AA127" s="162"/>
      <c r="AB127" s="162"/>
      <c r="AC127" s="162"/>
      <c r="AD127" s="162"/>
      <c r="AE127" s="162" t="s">
        <v>105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/>
      <c r="B128" s="169"/>
      <c r="C128" s="205" t="s">
        <v>249</v>
      </c>
      <c r="D128" s="172"/>
      <c r="E128" s="175">
        <v>25.256</v>
      </c>
      <c r="F128" s="179"/>
      <c r="G128" s="179"/>
      <c r="H128" s="179"/>
      <c r="I128" s="179"/>
      <c r="J128" s="179"/>
      <c r="K128" s="179"/>
      <c r="L128" s="179"/>
      <c r="M128" s="179"/>
      <c r="N128" s="179"/>
      <c r="O128" s="179"/>
      <c r="P128" s="179"/>
      <c r="Q128" s="179"/>
      <c r="R128" s="179"/>
      <c r="S128" s="179"/>
      <c r="T128" s="180"/>
      <c r="U128" s="179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112</v>
      </c>
      <c r="AF128" s="162">
        <v>0</v>
      </c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/>
      <c r="B129" s="169"/>
      <c r="C129" s="205" t="s">
        <v>251</v>
      </c>
      <c r="D129" s="172"/>
      <c r="E129" s="175">
        <v>152.19999999999999</v>
      </c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80"/>
      <c r="U129" s="179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112</v>
      </c>
      <c r="AF129" s="162">
        <v>0</v>
      </c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x14ac:dyDescent="0.2">
      <c r="A130" s="164" t="s">
        <v>100</v>
      </c>
      <c r="B130" s="170" t="s">
        <v>73</v>
      </c>
      <c r="C130" s="206" t="s">
        <v>26</v>
      </c>
      <c r="D130" s="173"/>
      <c r="E130" s="176"/>
      <c r="F130" s="181"/>
      <c r="G130" s="181">
        <f>SUMIF(AE131:AE133,"&lt;&gt;NOR",G131:G133)</f>
        <v>50000</v>
      </c>
      <c r="H130" s="181"/>
      <c r="I130" s="181">
        <f>SUM(I131:I133)</f>
        <v>0</v>
      </c>
      <c r="J130" s="181"/>
      <c r="K130" s="181">
        <f>SUM(K131:K133)</f>
        <v>0</v>
      </c>
      <c r="L130" s="181"/>
      <c r="M130" s="181">
        <f>SUM(M131:M133)</f>
        <v>60500</v>
      </c>
      <c r="N130" s="181"/>
      <c r="O130" s="181">
        <f>SUM(O131:O133)</f>
        <v>0</v>
      </c>
      <c r="P130" s="181"/>
      <c r="Q130" s="181">
        <f>SUM(Q131:Q133)</f>
        <v>0</v>
      </c>
      <c r="R130" s="181"/>
      <c r="S130" s="181"/>
      <c r="T130" s="182"/>
      <c r="U130" s="181">
        <f>SUM(U131:U133)</f>
        <v>0</v>
      </c>
      <c r="AE130" t="s">
        <v>101</v>
      </c>
    </row>
    <row r="131" spans="1:60" outlineLevel="1" x14ac:dyDescent="0.2">
      <c r="A131" s="163">
        <v>45</v>
      </c>
      <c r="B131" s="169" t="s">
        <v>258</v>
      </c>
      <c r="C131" s="204" t="s">
        <v>259</v>
      </c>
      <c r="D131" s="171" t="s">
        <v>260</v>
      </c>
      <c r="E131" s="174">
        <v>1</v>
      </c>
      <c r="F131" s="178">
        <v>30000</v>
      </c>
      <c r="G131" s="179">
        <f>ROUND(E131*F131,2)</f>
        <v>30000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21</v>
      </c>
      <c r="M131" s="179">
        <f>G131*(1+L131/100)</f>
        <v>36300</v>
      </c>
      <c r="N131" s="179">
        <v>0</v>
      </c>
      <c r="O131" s="179">
        <f>ROUND(E131*N131,2)</f>
        <v>0</v>
      </c>
      <c r="P131" s="179">
        <v>0</v>
      </c>
      <c r="Q131" s="179">
        <f>ROUND(E131*P131,2)</f>
        <v>0</v>
      </c>
      <c r="R131" s="179"/>
      <c r="S131" s="179"/>
      <c r="T131" s="180">
        <v>0</v>
      </c>
      <c r="U131" s="179">
        <f>ROUND(E131*T131,2)</f>
        <v>0</v>
      </c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261</v>
      </c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">
      <c r="A132" s="163">
        <v>46</v>
      </c>
      <c r="B132" s="169" t="s">
        <v>262</v>
      </c>
      <c r="C132" s="204" t="s">
        <v>263</v>
      </c>
      <c r="D132" s="171" t="s">
        <v>260</v>
      </c>
      <c r="E132" s="174">
        <v>1</v>
      </c>
      <c r="F132" s="178">
        <v>10000</v>
      </c>
      <c r="G132" s="179">
        <f>ROUND(E132*F132,2)</f>
        <v>10000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21</v>
      </c>
      <c r="M132" s="179">
        <f>G132*(1+L132/100)</f>
        <v>12100</v>
      </c>
      <c r="N132" s="179">
        <v>0</v>
      </c>
      <c r="O132" s="179">
        <f>ROUND(E132*N132,2)</f>
        <v>0</v>
      </c>
      <c r="P132" s="179">
        <v>0</v>
      </c>
      <c r="Q132" s="179">
        <f>ROUND(E132*P132,2)</f>
        <v>0</v>
      </c>
      <c r="R132" s="179"/>
      <c r="S132" s="179"/>
      <c r="T132" s="180">
        <v>0</v>
      </c>
      <c r="U132" s="179">
        <f>ROUND(E132*T132,2)</f>
        <v>0</v>
      </c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261</v>
      </c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">
      <c r="A133" s="192">
        <v>47</v>
      </c>
      <c r="B133" s="193" t="s">
        <v>264</v>
      </c>
      <c r="C133" s="207" t="s">
        <v>265</v>
      </c>
      <c r="D133" s="194" t="s">
        <v>260</v>
      </c>
      <c r="E133" s="195">
        <v>1</v>
      </c>
      <c r="F133" s="196">
        <v>10000</v>
      </c>
      <c r="G133" s="197">
        <f>ROUND(E133*F133,2)</f>
        <v>10000</v>
      </c>
      <c r="H133" s="196"/>
      <c r="I133" s="197">
        <f>ROUND(E133*H133,2)</f>
        <v>0</v>
      </c>
      <c r="J133" s="196"/>
      <c r="K133" s="197">
        <f>ROUND(E133*J133,2)</f>
        <v>0</v>
      </c>
      <c r="L133" s="197">
        <v>21</v>
      </c>
      <c r="M133" s="197">
        <f>G133*(1+L133/100)</f>
        <v>12100</v>
      </c>
      <c r="N133" s="197">
        <v>0</v>
      </c>
      <c r="O133" s="197">
        <f>ROUND(E133*N133,2)</f>
        <v>0</v>
      </c>
      <c r="P133" s="197">
        <v>0</v>
      </c>
      <c r="Q133" s="197">
        <f>ROUND(E133*P133,2)</f>
        <v>0</v>
      </c>
      <c r="R133" s="197"/>
      <c r="S133" s="197"/>
      <c r="T133" s="198">
        <v>0</v>
      </c>
      <c r="U133" s="197">
        <f>ROUND(E133*T133,2)</f>
        <v>0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261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x14ac:dyDescent="0.2">
      <c r="A134" s="6"/>
      <c r="B134" s="7" t="s">
        <v>266</v>
      </c>
      <c r="C134" s="208" t="s">
        <v>266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v>15</v>
      </c>
      <c r="AD134">
        <v>21</v>
      </c>
    </row>
    <row r="135" spans="1:60" x14ac:dyDescent="0.2">
      <c r="A135" s="199"/>
      <c r="B135" s="200">
        <v>26</v>
      </c>
      <c r="C135" s="209" t="s">
        <v>266</v>
      </c>
      <c r="D135" s="201"/>
      <c r="E135" s="202"/>
      <c r="F135" s="202"/>
      <c r="G135" s="203">
        <f>G8+G34+G42+G59+G87+G94+G109+G119+G130</f>
        <v>1863675.6600000001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C135">
        <f>SUMIF(L7:L133,AC134,G7:G133)</f>
        <v>0</v>
      </c>
      <c r="AD135">
        <f>SUMIF(L7:L133,AD134,G7:G133)</f>
        <v>1863675.6600000001</v>
      </c>
      <c r="AE135" t="s">
        <v>267</v>
      </c>
    </row>
    <row r="136" spans="1:60" x14ac:dyDescent="0.2">
      <c r="A136" s="6"/>
      <c r="B136" s="7" t="s">
        <v>266</v>
      </c>
      <c r="C136" s="208" t="s">
        <v>266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6"/>
      <c r="B137" s="7" t="s">
        <v>266</v>
      </c>
      <c r="C137" s="208" t="s">
        <v>266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">
      <c r="A138" s="303">
        <v>33</v>
      </c>
      <c r="B138" s="303"/>
      <c r="C138" s="304"/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305"/>
      <c r="B139" s="306"/>
      <c r="C139" s="307"/>
      <c r="D139" s="306"/>
      <c r="E139" s="306"/>
      <c r="F139" s="306"/>
      <c r="G139" s="308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AE139" t="s">
        <v>268</v>
      </c>
    </row>
    <row r="140" spans="1:60" x14ac:dyDescent="0.2">
      <c r="A140" s="309"/>
      <c r="B140" s="310"/>
      <c r="C140" s="311"/>
      <c r="D140" s="310"/>
      <c r="E140" s="310"/>
      <c r="F140" s="310"/>
      <c r="G140" s="312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309"/>
      <c r="B141" s="310"/>
      <c r="C141" s="311"/>
      <c r="D141" s="310"/>
      <c r="E141" s="310"/>
      <c r="F141" s="310"/>
      <c r="G141" s="312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309"/>
      <c r="B142" s="310"/>
      <c r="C142" s="311"/>
      <c r="D142" s="310"/>
      <c r="E142" s="310"/>
      <c r="F142" s="310"/>
      <c r="G142" s="312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313"/>
      <c r="B143" s="314"/>
      <c r="C143" s="315"/>
      <c r="D143" s="314"/>
      <c r="E143" s="314"/>
      <c r="F143" s="314"/>
      <c r="G143" s="31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6"/>
      <c r="B144" s="7" t="s">
        <v>266</v>
      </c>
      <c r="C144" s="208" t="s">
        <v>266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3:31" x14ac:dyDescent="0.2">
      <c r="C145" s="210"/>
      <c r="D145" s="150"/>
      <c r="AE145" t="s">
        <v>269</v>
      </c>
    </row>
    <row r="146" spans="3:31" x14ac:dyDescent="0.2">
      <c r="D146" s="150"/>
    </row>
    <row r="147" spans="3:31" x14ac:dyDescent="0.2">
      <c r="D147" s="150"/>
    </row>
    <row r="148" spans="3:31" x14ac:dyDescent="0.2">
      <c r="D148" s="150"/>
    </row>
    <row r="149" spans="3:31" x14ac:dyDescent="0.2">
      <c r="D149" s="150"/>
    </row>
    <row r="150" spans="3:31" x14ac:dyDescent="0.2">
      <c r="D150" s="150"/>
    </row>
    <row r="151" spans="3:31" x14ac:dyDescent="0.2">
      <c r="D151" s="150"/>
    </row>
    <row r="152" spans="3:31" x14ac:dyDescent="0.2">
      <c r="D152" s="150"/>
    </row>
    <row r="153" spans="3:31" x14ac:dyDescent="0.2">
      <c r="D153" s="150"/>
    </row>
    <row r="154" spans="3:31" x14ac:dyDescent="0.2">
      <c r="D154" s="150"/>
    </row>
    <row r="155" spans="3:31" x14ac:dyDescent="0.2">
      <c r="D155" s="150"/>
    </row>
    <row r="156" spans="3:31" x14ac:dyDescent="0.2">
      <c r="D156" s="150"/>
    </row>
    <row r="157" spans="3:31" x14ac:dyDescent="0.2">
      <c r="D157" s="150"/>
    </row>
    <row r="158" spans="3:31" x14ac:dyDescent="0.2">
      <c r="D158" s="150"/>
    </row>
    <row r="159" spans="3:31" x14ac:dyDescent="0.2">
      <c r="D159" s="150"/>
    </row>
    <row r="160" spans="3:31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14">
    <mergeCell ref="C30:G30"/>
    <mergeCell ref="A1:G1"/>
    <mergeCell ref="C2:G2"/>
    <mergeCell ref="C3:G3"/>
    <mergeCell ref="C4:G4"/>
    <mergeCell ref="C27:G27"/>
    <mergeCell ref="A138:C138"/>
    <mergeCell ref="A139:G143"/>
    <mergeCell ref="C81:G81"/>
    <mergeCell ref="C83:G83"/>
    <mergeCell ref="C85:G85"/>
    <mergeCell ref="C89:G89"/>
    <mergeCell ref="C91:G91"/>
    <mergeCell ref="C93:G93"/>
  </mergeCells>
  <pageMargins left="0.59055118110236204" right="0.39370078740157499" top="0.78740157499999996" bottom="0.78740157499999996" header="0.3" footer="0.3"/>
  <pageSetup paperSize="9" scale="9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tabSelected="1" workbookViewId="0">
      <selection activeCell="J17" sqref="J16:J17"/>
    </sheetView>
  </sheetViews>
  <sheetFormatPr defaultRowHeight="12.75" x14ac:dyDescent="0.2"/>
  <cols>
    <col min="1" max="1" width="4.28515625" customWidth="1"/>
    <col min="2" max="2" width="14.42578125" customWidth="1"/>
    <col min="3" max="3" width="45.425781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2" spans="1:7" ht="15.75" x14ac:dyDescent="0.25">
      <c r="A2" s="322" t="s">
        <v>294</v>
      </c>
      <c r="B2" s="322"/>
      <c r="C2" s="322"/>
      <c r="D2" s="322"/>
      <c r="E2" s="322"/>
      <c r="F2" s="322"/>
      <c r="G2" s="322"/>
    </row>
    <row r="3" spans="1:7" x14ac:dyDescent="0.2">
      <c r="A3" s="212" t="s">
        <v>75</v>
      </c>
      <c r="B3" s="213"/>
      <c r="C3" s="329" t="s">
        <v>46</v>
      </c>
      <c r="D3" s="330"/>
      <c r="E3" s="330"/>
      <c r="F3" s="330"/>
      <c r="G3" s="327"/>
    </row>
    <row r="4" spans="1:7" x14ac:dyDescent="0.2">
      <c r="A4" s="212" t="s">
        <v>7</v>
      </c>
      <c r="B4" s="213"/>
      <c r="C4" s="330"/>
      <c r="D4" s="330"/>
      <c r="E4" s="330"/>
      <c r="F4" s="330"/>
      <c r="G4" s="327"/>
    </row>
    <row r="5" spans="1:7" x14ac:dyDescent="0.2">
      <c r="A5" s="212" t="s">
        <v>8</v>
      </c>
      <c r="B5" s="213"/>
      <c r="C5" s="329"/>
      <c r="D5" s="330"/>
      <c r="E5" s="330"/>
      <c r="F5" s="330"/>
      <c r="G5" s="327"/>
    </row>
    <row r="6" spans="1:7" x14ac:dyDescent="0.2">
      <c r="A6" s="214" t="s">
        <v>80</v>
      </c>
      <c r="B6" s="156"/>
      <c r="C6" s="157"/>
      <c r="D6" s="158"/>
      <c r="E6" s="159"/>
      <c r="F6" s="159"/>
      <c r="G6" s="215"/>
    </row>
    <row r="7" spans="1:7" x14ac:dyDescent="0.2">
      <c r="B7" s="102"/>
      <c r="C7" s="102"/>
      <c r="D7" s="150"/>
    </row>
    <row r="8" spans="1:7" x14ac:dyDescent="0.2">
      <c r="A8" s="216" t="s">
        <v>82</v>
      </c>
      <c r="B8" s="217" t="s">
        <v>83</v>
      </c>
      <c r="C8" s="217" t="s">
        <v>84</v>
      </c>
      <c r="D8" s="218" t="s">
        <v>85</v>
      </c>
      <c r="E8" s="216" t="s">
        <v>86</v>
      </c>
      <c r="F8" s="161" t="s">
        <v>87</v>
      </c>
      <c r="G8" s="216" t="s">
        <v>28</v>
      </c>
    </row>
    <row r="9" spans="1:7" x14ac:dyDescent="0.2">
      <c r="A9" s="245" t="s">
        <v>100</v>
      </c>
      <c r="B9" s="246" t="s">
        <v>57</v>
      </c>
      <c r="C9" s="247" t="s">
        <v>58</v>
      </c>
      <c r="D9" s="248"/>
      <c r="E9" s="249"/>
      <c r="F9" s="250"/>
      <c r="G9" s="250">
        <f>SUM(G10:G23)</f>
        <v>-43331.86</v>
      </c>
    </row>
    <row r="10" spans="1:7" x14ac:dyDescent="0.2">
      <c r="A10" s="224">
        <v>-1</v>
      </c>
      <c r="B10" s="225" t="s">
        <v>102</v>
      </c>
      <c r="C10" s="226" t="s">
        <v>103</v>
      </c>
      <c r="D10" s="227" t="s">
        <v>104</v>
      </c>
      <c r="E10" s="228">
        <v>-278</v>
      </c>
      <c r="F10" s="229">
        <v>220</v>
      </c>
      <c r="G10" s="230">
        <f t="shared" ref="G10:G23" si="0">ROUND(E10*F10,2)</f>
        <v>-61160</v>
      </c>
    </row>
    <row r="11" spans="1:7" x14ac:dyDescent="0.2">
      <c r="A11" s="231">
        <v>1</v>
      </c>
      <c r="B11" s="232" t="s">
        <v>275</v>
      </c>
      <c r="C11" s="233" t="s">
        <v>276</v>
      </c>
      <c r="D11" s="234" t="s">
        <v>104</v>
      </c>
      <c r="E11" s="235">
        <v>278</v>
      </c>
      <c r="F11" s="236">
        <v>140</v>
      </c>
      <c r="G11" s="237">
        <f t="shared" si="0"/>
        <v>38920</v>
      </c>
    </row>
    <row r="12" spans="1:7" x14ac:dyDescent="0.2">
      <c r="A12" s="224">
        <v>-6</v>
      </c>
      <c r="B12" s="225" t="s">
        <v>119</v>
      </c>
      <c r="C12" s="226" t="s">
        <v>120</v>
      </c>
      <c r="D12" s="227" t="s">
        <v>110</v>
      </c>
      <c r="E12" s="228">
        <v>-45.712200000000003</v>
      </c>
      <c r="F12" s="229">
        <v>280</v>
      </c>
      <c r="G12" s="230">
        <f t="shared" si="0"/>
        <v>-12799.42</v>
      </c>
    </row>
    <row r="13" spans="1:7" x14ac:dyDescent="0.2">
      <c r="A13" s="231">
        <v>6</v>
      </c>
      <c r="B13" s="232" t="s">
        <v>119</v>
      </c>
      <c r="C13" s="233" t="s">
        <v>120</v>
      </c>
      <c r="D13" s="234" t="s">
        <v>110</v>
      </c>
      <c r="E13" s="235">
        <v>30.6252</v>
      </c>
      <c r="F13" s="236">
        <v>280</v>
      </c>
      <c r="G13" s="237">
        <f t="shared" si="0"/>
        <v>8575.06</v>
      </c>
    </row>
    <row r="14" spans="1:7" x14ac:dyDescent="0.2">
      <c r="A14" s="224">
        <v>-7</v>
      </c>
      <c r="B14" s="225" t="s">
        <v>123</v>
      </c>
      <c r="C14" s="226" t="s">
        <v>124</v>
      </c>
      <c r="D14" s="227" t="s">
        <v>110</v>
      </c>
      <c r="E14" s="228">
        <v>-45.712200000000003</v>
      </c>
      <c r="F14" s="229">
        <v>20</v>
      </c>
      <c r="G14" s="230">
        <f t="shared" si="0"/>
        <v>-914.24</v>
      </c>
    </row>
    <row r="15" spans="1:7" x14ac:dyDescent="0.2">
      <c r="A15" s="231">
        <v>7</v>
      </c>
      <c r="B15" s="232" t="s">
        <v>123</v>
      </c>
      <c r="C15" s="233" t="s">
        <v>124</v>
      </c>
      <c r="D15" s="234" t="s">
        <v>110</v>
      </c>
      <c r="E15" s="235">
        <v>30.6252</v>
      </c>
      <c r="F15" s="236">
        <v>20</v>
      </c>
      <c r="G15" s="237">
        <f t="shared" si="0"/>
        <v>612.5</v>
      </c>
    </row>
    <row r="16" spans="1:7" x14ac:dyDescent="0.2">
      <c r="A16" s="224">
        <v>-8</v>
      </c>
      <c r="B16" s="225" t="s">
        <v>125</v>
      </c>
      <c r="C16" s="226" t="s">
        <v>126</v>
      </c>
      <c r="D16" s="227" t="s">
        <v>110</v>
      </c>
      <c r="E16" s="228">
        <v>-116.0097</v>
      </c>
      <c r="F16" s="229">
        <v>250</v>
      </c>
      <c r="G16" s="230">
        <f t="shared" si="0"/>
        <v>-29002.43</v>
      </c>
    </row>
    <row r="17" spans="1:7" x14ac:dyDescent="0.2">
      <c r="A17" s="231">
        <v>8</v>
      </c>
      <c r="B17" s="232" t="s">
        <v>125</v>
      </c>
      <c r="C17" s="233" t="s">
        <v>126</v>
      </c>
      <c r="D17" s="234" t="s">
        <v>110</v>
      </c>
      <c r="E17" s="235">
        <v>100.92270000000001</v>
      </c>
      <c r="F17" s="236">
        <v>250</v>
      </c>
      <c r="G17" s="237">
        <f t="shared" si="0"/>
        <v>25230.68</v>
      </c>
    </row>
    <row r="18" spans="1:7" x14ac:dyDescent="0.2">
      <c r="A18" s="224">
        <v>-9</v>
      </c>
      <c r="B18" s="225" t="s">
        <v>128</v>
      </c>
      <c r="C18" s="226" t="s">
        <v>129</v>
      </c>
      <c r="D18" s="227" t="s">
        <v>110</v>
      </c>
      <c r="E18" s="228">
        <v>-116.0097</v>
      </c>
      <c r="F18" s="229">
        <v>15</v>
      </c>
      <c r="G18" s="230">
        <f t="shared" si="0"/>
        <v>-1740.15</v>
      </c>
    </row>
    <row r="19" spans="1:7" x14ac:dyDescent="0.2">
      <c r="A19" s="231">
        <v>9</v>
      </c>
      <c r="B19" s="232" t="s">
        <v>128</v>
      </c>
      <c r="C19" s="233" t="s">
        <v>129</v>
      </c>
      <c r="D19" s="234" t="s">
        <v>110</v>
      </c>
      <c r="E19" s="235">
        <v>100.92270000000001</v>
      </c>
      <c r="F19" s="236">
        <v>15</v>
      </c>
      <c r="G19" s="237">
        <f t="shared" si="0"/>
        <v>1513.84</v>
      </c>
    </row>
    <row r="20" spans="1:7" x14ac:dyDescent="0.2">
      <c r="A20" s="224">
        <v>-10</v>
      </c>
      <c r="B20" s="225" t="s">
        <v>130</v>
      </c>
      <c r="C20" s="226" t="s">
        <v>131</v>
      </c>
      <c r="D20" s="227" t="s">
        <v>132</v>
      </c>
      <c r="E20" s="228">
        <v>-232.01939999999999</v>
      </c>
      <c r="F20" s="229">
        <v>150</v>
      </c>
      <c r="G20" s="230">
        <f t="shared" si="0"/>
        <v>-34802.910000000003</v>
      </c>
    </row>
    <row r="21" spans="1:7" x14ac:dyDescent="0.2">
      <c r="A21" s="231">
        <v>10</v>
      </c>
      <c r="B21" s="232" t="s">
        <v>130</v>
      </c>
      <c r="C21" s="233" t="s">
        <v>131</v>
      </c>
      <c r="D21" s="234" t="s">
        <v>132</v>
      </c>
      <c r="E21" s="235">
        <v>201.84540000000001</v>
      </c>
      <c r="F21" s="236">
        <v>150</v>
      </c>
      <c r="G21" s="237">
        <f t="shared" si="0"/>
        <v>30276.81</v>
      </c>
    </row>
    <row r="22" spans="1:7" x14ac:dyDescent="0.2">
      <c r="A22" s="224">
        <v>-12</v>
      </c>
      <c r="B22" s="225" t="s">
        <v>139</v>
      </c>
      <c r="C22" s="226" t="s">
        <v>140</v>
      </c>
      <c r="D22" s="227" t="s">
        <v>110</v>
      </c>
      <c r="E22" s="228">
        <v>-11.488</v>
      </c>
      <c r="F22" s="229">
        <v>2800</v>
      </c>
      <c r="G22" s="230">
        <f t="shared" si="0"/>
        <v>-32166.400000000001</v>
      </c>
    </row>
    <row r="23" spans="1:7" x14ac:dyDescent="0.2">
      <c r="A23" s="231">
        <v>12</v>
      </c>
      <c r="B23" s="232" t="s">
        <v>289</v>
      </c>
      <c r="C23" s="233" t="s">
        <v>290</v>
      </c>
      <c r="D23" s="234" t="s">
        <v>110</v>
      </c>
      <c r="E23" s="235">
        <v>11.488</v>
      </c>
      <c r="F23" s="236">
        <v>2100</v>
      </c>
      <c r="G23" s="237">
        <f t="shared" si="0"/>
        <v>24124.799999999999</v>
      </c>
    </row>
    <row r="24" spans="1:7" x14ac:dyDescent="0.2">
      <c r="A24" s="251" t="s">
        <v>100</v>
      </c>
      <c r="B24" s="252" t="s">
        <v>59</v>
      </c>
      <c r="C24" s="253" t="s">
        <v>60</v>
      </c>
      <c r="D24" s="254"/>
      <c r="E24" s="255"/>
      <c r="F24" s="256"/>
      <c r="G24" s="256">
        <f>SUM(G25:G30)</f>
        <v>-40104.350000000006</v>
      </c>
    </row>
    <row r="25" spans="1:7" x14ac:dyDescent="0.2">
      <c r="A25" s="224">
        <v>-13</v>
      </c>
      <c r="B25" s="225" t="s">
        <v>146</v>
      </c>
      <c r="C25" s="226" t="s">
        <v>147</v>
      </c>
      <c r="D25" s="227" t="s">
        <v>110</v>
      </c>
      <c r="E25" s="228">
        <v>-43.0824</v>
      </c>
      <c r="F25" s="229">
        <v>2480</v>
      </c>
      <c r="G25" s="230">
        <f t="shared" ref="G25:G30" si="1">ROUND(E25*F25,2)</f>
        <v>-106844.35</v>
      </c>
    </row>
    <row r="26" spans="1:7" x14ac:dyDescent="0.2">
      <c r="A26" s="231">
        <v>13</v>
      </c>
      <c r="B26" s="232" t="s">
        <v>146</v>
      </c>
      <c r="C26" s="233" t="s">
        <v>147</v>
      </c>
      <c r="D26" s="234" t="s">
        <v>110</v>
      </c>
      <c r="E26" s="235">
        <v>28.2</v>
      </c>
      <c r="F26" s="236">
        <v>2480</v>
      </c>
      <c r="G26" s="237">
        <f t="shared" si="1"/>
        <v>69936</v>
      </c>
    </row>
    <row r="27" spans="1:7" ht="22.5" x14ac:dyDescent="0.2">
      <c r="A27" s="224">
        <v>-14</v>
      </c>
      <c r="B27" s="225" t="s">
        <v>150</v>
      </c>
      <c r="C27" s="226" t="s">
        <v>151</v>
      </c>
      <c r="D27" s="227" t="s">
        <v>104</v>
      </c>
      <c r="E27" s="228">
        <v>-19.103999999999999</v>
      </c>
      <c r="F27" s="229">
        <v>650</v>
      </c>
      <c r="G27" s="230">
        <f t="shared" si="1"/>
        <v>-12417.6</v>
      </c>
    </row>
    <row r="28" spans="1:7" ht="22.5" x14ac:dyDescent="0.2">
      <c r="A28" s="231">
        <v>14</v>
      </c>
      <c r="B28" s="232" t="s">
        <v>150</v>
      </c>
      <c r="C28" s="233" t="s">
        <v>151</v>
      </c>
      <c r="D28" s="234" t="s">
        <v>104</v>
      </c>
      <c r="E28" s="235">
        <v>15.343999999999999</v>
      </c>
      <c r="F28" s="236">
        <v>650</v>
      </c>
      <c r="G28" s="237">
        <f t="shared" si="1"/>
        <v>9973.6</v>
      </c>
    </row>
    <row r="29" spans="1:7" x14ac:dyDescent="0.2">
      <c r="A29" s="224">
        <v>-15</v>
      </c>
      <c r="B29" s="225" t="s">
        <v>154</v>
      </c>
      <c r="C29" s="226" t="s">
        <v>155</v>
      </c>
      <c r="D29" s="227" t="s">
        <v>104</v>
      </c>
      <c r="E29" s="228">
        <v>-19.103999999999999</v>
      </c>
      <c r="F29" s="229">
        <v>200</v>
      </c>
      <c r="G29" s="230">
        <f t="shared" si="1"/>
        <v>-3820.8</v>
      </c>
    </row>
    <row r="30" spans="1:7" x14ac:dyDescent="0.2">
      <c r="A30" s="231">
        <v>15</v>
      </c>
      <c r="B30" s="232" t="s">
        <v>154</v>
      </c>
      <c r="C30" s="233" t="s">
        <v>155</v>
      </c>
      <c r="D30" s="234" t="s">
        <v>104</v>
      </c>
      <c r="E30" s="235">
        <v>15.343999999999999</v>
      </c>
      <c r="F30" s="236">
        <v>200</v>
      </c>
      <c r="G30" s="237">
        <f t="shared" si="1"/>
        <v>3068.8</v>
      </c>
    </row>
    <row r="31" spans="1:7" x14ac:dyDescent="0.2">
      <c r="A31" s="251" t="s">
        <v>100</v>
      </c>
      <c r="B31" s="252" t="s">
        <v>61</v>
      </c>
      <c r="C31" s="253" t="s">
        <v>62</v>
      </c>
      <c r="D31" s="254"/>
      <c r="E31" s="255"/>
      <c r="F31" s="256"/>
      <c r="G31" s="256">
        <f>SUM(G32:G37)</f>
        <v>-132527.9500000001</v>
      </c>
    </row>
    <row r="32" spans="1:7" ht="22.5" x14ac:dyDescent="0.2">
      <c r="A32" s="224">
        <v>-16</v>
      </c>
      <c r="B32" s="225" t="s">
        <v>156</v>
      </c>
      <c r="C32" s="226" t="s">
        <v>157</v>
      </c>
      <c r="D32" s="227" t="s">
        <v>104</v>
      </c>
      <c r="E32" s="228">
        <v>-663.33</v>
      </c>
      <c r="F32" s="229">
        <v>55</v>
      </c>
      <c r="G32" s="230">
        <f t="shared" ref="G32:G37" si="2">ROUND(E32*F32,2)</f>
        <v>-36483.15</v>
      </c>
    </row>
    <row r="33" spans="1:7" ht="22.5" x14ac:dyDescent="0.2">
      <c r="A33" s="231">
        <v>16</v>
      </c>
      <c r="B33" s="232" t="s">
        <v>277</v>
      </c>
      <c r="C33" s="233" t="s">
        <v>157</v>
      </c>
      <c r="D33" s="234" t="s">
        <v>104</v>
      </c>
      <c r="E33" s="235">
        <v>663.33</v>
      </c>
      <c r="F33" s="236">
        <v>40</v>
      </c>
      <c r="G33" s="237">
        <f t="shared" si="2"/>
        <v>26533.200000000001</v>
      </c>
    </row>
    <row r="34" spans="1:7" x14ac:dyDescent="0.2">
      <c r="A34" s="224">
        <v>-23</v>
      </c>
      <c r="B34" s="225" t="s">
        <v>175</v>
      </c>
      <c r="C34" s="226" t="s">
        <v>176</v>
      </c>
      <c r="D34" s="227" t="s">
        <v>104</v>
      </c>
      <c r="E34" s="228">
        <v>-612.89</v>
      </c>
      <c r="F34" s="229">
        <v>460</v>
      </c>
      <c r="G34" s="230">
        <f t="shared" si="2"/>
        <v>-281929.40000000002</v>
      </c>
    </row>
    <row r="35" spans="1:7" x14ac:dyDescent="0.2">
      <c r="A35" s="231">
        <v>23</v>
      </c>
      <c r="B35" s="232" t="s">
        <v>278</v>
      </c>
      <c r="C35" s="233" t="s">
        <v>279</v>
      </c>
      <c r="D35" s="234" t="s">
        <v>104</v>
      </c>
      <c r="E35" s="235">
        <v>612.89</v>
      </c>
      <c r="F35" s="236">
        <v>360</v>
      </c>
      <c r="G35" s="237">
        <f t="shared" si="2"/>
        <v>220640.4</v>
      </c>
    </row>
    <row r="36" spans="1:7" x14ac:dyDescent="0.2">
      <c r="A36" s="224">
        <v>-24</v>
      </c>
      <c r="B36" s="225" t="s">
        <v>177</v>
      </c>
      <c r="C36" s="226" t="s">
        <v>178</v>
      </c>
      <c r="D36" s="227" t="s">
        <v>104</v>
      </c>
      <c r="E36" s="228">
        <v>-612.89</v>
      </c>
      <c r="F36" s="229">
        <v>460</v>
      </c>
      <c r="G36" s="230">
        <f t="shared" si="2"/>
        <v>-281929.40000000002</v>
      </c>
    </row>
    <row r="37" spans="1:7" x14ac:dyDescent="0.2">
      <c r="A37" s="231">
        <v>24</v>
      </c>
      <c r="B37" s="232" t="s">
        <v>280</v>
      </c>
      <c r="C37" s="233" t="s">
        <v>281</v>
      </c>
      <c r="D37" s="234" t="s">
        <v>104</v>
      </c>
      <c r="E37" s="235">
        <v>612.89</v>
      </c>
      <c r="F37" s="236">
        <v>360</v>
      </c>
      <c r="G37" s="237">
        <f t="shared" si="2"/>
        <v>220640.4</v>
      </c>
    </row>
    <row r="38" spans="1:7" x14ac:dyDescent="0.2">
      <c r="A38" s="251" t="s">
        <v>100</v>
      </c>
      <c r="B38" s="252" t="s">
        <v>63</v>
      </c>
      <c r="C38" s="253" t="s">
        <v>64</v>
      </c>
      <c r="D38" s="254"/>
      <c r="E38" s="255"/>
      <c r="F38" s="256"/>
      <c r="G38" s="256">
        <f>SUM(G39:G42)</f>
        <v>-84502.75999999998</v>
      </c>
    </row>
    <row r="39" spans="1:7" x14ac:dyDescent="0.2">
      <c r="A39" s="224">
        <v>-28</v>
      </c>
      <c r="B39" s="225" t="s">
        <v>181</v>
      </c>
      <c r="C39" s="226" t="s">
        <v>188</v>
      </c>
      <c r="D39" s="227" t="s">
        <v>189</v>
      </c>
      <c r="E39" s="228">
        <v>-3648.1554999999998</v>
      </c>
      <c r="F39" s="229">
        <v>60</v>
      </c>
      <c r="G39" s="230">
        <f>ROUND(E39*F39,2)</f>
        <v>-218889.33</v>
      </c>
    </row>
    <row r="40" spans="1:7" x14ac:dyDescent="0.2">
      <c r="A40" s="231">
        <v>28</v>
      </c>
      <c r="B40" s="232" t="s">
        <v>282</v>
      </c>
      <c r="C40" s="233" t="s">
        <v>188</v>
      </c>
      <c r="D40" s="234" t="s">
        <v>189</v>
      </c>
      <c r="E40" s="235">
        <v>3008.4875999999999</v>
      </c>
      <c r="F40" s="236">
        <v>50</v>
      </c>
      <c r="G40" s="237">
        <f>ROUND(E40*F40,2)</f>
        <v>150424.38</v>
      </c>
    </row>
    <row r="41" spans="1:7" x14ac:dyDescent="0.2">
      <c r="A41" s="224">
        <v>-29</v>
      </c>
      <c r="B41" s="225" t="s">
        <v>205</v>
      </c>
      <c r="C41" s="226" t="s">
        <v>206</v>
      </c>
      <c r="D41" s="227" t="s">
        <v>132</v>
      </c>
      <c r="E41" s="228">
        <v>-3.65</v>
      </c>
      <c r="F41" s="229">
        <v>25000</v>
      </c>
      <c r="G41" s="230">
        <f>ROUND(E41*F41,2)</f>
        <v>-91250</v>
      </c>
    </row>
    <row r="42" spans="1:7" x14ac:dyDescent="0.2">
      <c r="A42" s="231">
        <v>29</v>
      </c>
      <c r="B42" s="232" t="s">
        <v>205</v>
      </c>
      <c r="C42" s="233" t="s">
        <v>206</v>
      </c>
      <c r="D42" s="234" t="s">
        <v>132</v>
      </c>
      <c r="E42" s="235">
        <v>3.0084876</v>
      </c>
      <c r="F42" s="236">
        <v>25000</v>
      </c>
      <c r="G42" s="237">
        <f>ROUND(E42*F42,2)</f>
        <v>75212.19</v>
      </c>
    </row>
    <row r="43" spans="1:7" x14ac:dyDescent="0.2">
      <c r="A43" s="251" t="s">
        <v>100</v>
      </c>
      <c r="B43" s="252" t="s">
        <v>65</v>
      </c>
      <c r="C43" s="253" t="s">
        <v>66</v>
      </c>
      <c r="D43" s="254"/>
      <c r="E43" s="255"/>
      <c r="F43" s="256"/>
      <c r="G43" s="256">
        <f>SUM(G44:G45)</f>
        <v>-5654</v>
      </c>
    </row>
    <row r="44" spans="1:7" x14ac:dyDescent="0.2">
      <c r="A44" s="224">
        <v>-34</v>
      </c>
      <c r="B44" s="225" t="s">
        <v>217</v>
      </c>
      <c r="C44" s="226" t="s">
        <v>218</v>
      </c>
      <c r="D44" s="227" t="s">
        <v>219</v>
      </c>
      <c r="E44" s="228">
        <v>-102.8</v>
      </c>
      <c r="F44" s="229">
        <v>130</v>
      </c>
      <c r="G44" s="230">
        <f>ROUND(E44*F44,2)</f>
        <v>-13364</v>
      </c>
    </row>
    <row r="45" spans="1:7" x14ac:dyDescent="0.2">
      <c r="A45" s="231">
        <v>34</v>
      </c>
      <c r="B45" s="232" t="s">
        <v>283</v>
      </c>
      <c r="C45" s="233" t="s">
        <v>291</v>
      </c>
      <c r="D45" s="234" t="s">
        <v>219</v>
      </c>
      <c r="E45" s="235">
        <v>102.8</v>
      </c>
      <c r="F45" s="236">
        <v>75</v>
      </c>
      <c r="G45" s="237">
        <f>ROUND(E45*F45,2)</f>
        <v>7710</v>
      </c>
    </row>
    <row r="46" spans="1:7" x14ac:dyDescent="0.2">
      <c r="A46" s="251" t="s">
        <v>100</v>
      </c>
      <c r="B46" s="252" t="s">
        <v>67</v>
      </c>
      <c r="C46" s="253" t="s">
        <v>68</v>
      </c>
      <c r="D46" s="254"/>
      <c r="E46" s="255"/>
      <c r="F46" s="256"/>
      <c r="G46" s="256">
        <f>SUM(G47)</f>
        <v>-28510.55</v>
      </c>
    </row>
    <row r="47" spans="1:7" x14ac:dyDescent="0.2">
      <c r="A47" s="224">
        <v>-37</v>
      </c>
      <c r="B47" s="225" t="s">
        <v>225</v>
      </c>
      <c r="C47" s="226" t="s">
        <v>226</v>
      </c>
      <c r="D47" s="227" t="s">
        <v>104</v>
      </c>
      <c r="E47" s="228">
        <v>-101.82340000000001</v>
      </c>
      <c r="F47" s="229">
        <v>280</v>
      </c>
      <c r="G47" s="230">
        <f>ROUND(E47*F47,2)</f>
        <v>-28510.55</v>
      </c>
    </row>
    <row r="48" spans="1:7" x14ac:dyDescent="0.2">
      <c r="A48" s="251" t="s">
        <v>100</v>
      </c>
      <c r="B48" s="252" t="s">
        <v>71</v>
      </c>
      <c r="C48" s="253" t="s">
        <v>72</v>
      </c>
      <c r="D48" s="254"/>
      <c r="E48" s="255"/>
      <c r="F48" s="256"/>
      <c r="G48" s="256">
        <f>SUM(G49:G54)</f>
        <v>-65679.66</v>
      </c>
    </row>
    <row r="49" spans="1:7" x14ac:dyDescent="0.2">
      <c r="A49" s="224">
        <v>-41</v>
      </c>
      <c r="B49" s="225" t="s">
        <v>247</v>
      </c>
      <c r="C49" s="226" t="s">
        <v>248</v>
      </c>
      <c r="D49" s="227" t="s">
        <v>132</v>
      </c>
      <c r="E49" s="228">
        <v>-369.27600000000001</v>
      </c>
      <c r="F49" s="229">
        <v>230</v>
      </c>
      <c r="G49" s="230">
        <f t="shared" ref="G49:G54" si="3">ROUND(E49*F49,2)</f>
        <v>-84933.48</v>
      </c>
    </row>
    <row r="50" spans="1:7" x14ac:dyDescent="0.2">
      <c r="A50" s="231">
        <v>41</v>
      </c>
      <c r="B50" s="232" t="s">
        <v>284</v>
      </c>
      <c r="C50" s="233" t="s">
        <v>285</v>
      </c>
      <c r="D50" s="234" t="s">
        <v>132</v>
      </c>
      <c r="E50" s="235">
        <v>369.27600000000001</v>
      </c>
      <c r="F50" s="236">
        <v>180</v>
      </c>
      <c r="G50" s="237">
        <f t="shared" si="3"/>
        <v>66469.679999999993</v>
      </c>
    </row>
    <row r="51" spans="1:7" x14ac:dyDescent="0.2">
      <c r="A51" s="224">
        <v>-42</v>
      </c>
      <c r="B51" s="225" t="s">
        <v>252</v>
      </c>
      <c r="C51" s="226" t="s">
        <v>253</v>
      </c>
      <c r="D51" s="227" t="s">
        <v>132</v>
      </c>
      <c r="E51" s="228">
        <v>-3692.76</v>
      </c>
      <c r="F51" s="229">
        <v>15</v>
      </c>
      <c r="G51" s="230">
        <f t="shared" si="3"/>
        <v>-55391.4</v>
      </c>
    </row>
    <row r="52" spans="1:7" x14ac:dyDescent="0.2">
      <c r="A52" s="231">
        <v>42</v>
      </c>
      <c r="B52" s="232" t="s">
        <v>252</v>
      </c>
      <c r="C52" s="233" t="s">
        <v>253</v>
      </c>
      <c r="D52" s="234" t="s">
        <v>132</v>
      </c>
      <c r="E52" s="235">
        <v>1846.38</v>
      </c>
      <c r="F52" s="236">
        <v>15</v>
      </c>
      <c r="G52" s="237">
        <f t="shared" si="3"/>
        <v>27695.7</v>
      </c>
    </row>
    <row r="53" spans="1:7" x14ac:dyDescent="0.2">
      <c r="A53" s="224">
        <v>-44</v>
      </c>
      <c r="B53" s="225" t="s">
        <v>256</v>
      </c>
      <c r="C53" s="226" t="s">
        <v>257</v>
      </c>
      <c r="D53" s="227" t="s">
        <v>132</v>
      </c>
      <c r="E53" s="228">
        <v>-177.45599999999999</v>
      </c>
      <c r="F53" s="229">
        <v>260</v>
      </c>
      <c r="G53" s="230">
        <f t="shared" si="3"/>
        <v>-46138.559999999998</v>
      </c>
    </row>
    <row r="54" spans="1:7" x14ac:dyDescent="0.2">
      <c r="A54" s="231">
        <v>44</v>
      </c>
      <c r="B54" s="232" t="s">
        <v>292</v>
      </c>
      <c r="C54" s="233" t="s">
        <v>293</v>
      </c>
      <c r="D54" s="234" t="s">
        <v>132</v>
      </c>
      <c r="E54" s="235">
        <v>177.45599999999999</v>
      </c>
      <c r="F54" s="236">
        <v>150</v>
      </c>
      <c r="G54" s="237">
        <f t="shared" si="3"/>
        <v>26618.400000000001</v>
      </c>
    </row>
    <row r="55" spans="1:7" x14ac:dyDescent="0.2">
      <c r="A55" s="251" t="s">
        <v>100</v>
      </c>
      <c r="B55" s="252" t="s">
        <v>73</v>
      </c>
      <c r="C55" s="253" t="s">
        <v>26</v>
      </c>
      <c r="D55" s="254"/>
      <c r="E55" s="255"/>
      <c r="F55" s="256"/>
      <c r="G55" s="256">
        <f>SUM(G56:G57)</f>
        <v>-15000</v>
      </c>
    </row>
    <row r="56" spans="1:7" x14ac:dyDescent="0.2">
      <c r="A56" s="224">
        <v>-45</v>
      </c>
      <c r="B56" s="225" t="s">
        <v>258</v>
      </c>
      <c r="C56" s="226" t="s">
        <v>259</v>
      </c>
      <c r="D56" s="227" t="s">
        <v>260</v>
      </c>
      <c r="E56" s="228">
        <v>-1</v>
      </c>
      <c r="F56" s="229">
        <v>30000</v>
      </c>
      <c r="G56" s="230">
        <f>ROUND(E56*F56,2)</f>
        <v>-30000</v>
      </c>
    </row>
    <row r="57" spans="1:7" x14ac:dyDescent="0.2">
      <c r="A57" s="238">
        <v>45</v>
      </c>
      <c r="B57" s="239" t="s">
        <v>286</v>
      </c>
      <c r="C57" s="240" t="s">
        <v>287</v>
      </c>
      <c r="D57" s="241" t="s">
        <v>260</v>
      </c>
      <c r="E57" s="242">
        <v>1</v>
      </c>
      <c r="F57" s="243">
        <v>15000</v>
      </c>
      <c r="G57" s="244">
        <f>ROUND(E57*F57,2)</f>
        <v>15000</v>
      </c>
    </row>
    <row r="59" spans="1:7" x14ac:dyDescent="0.2">
      <c r="A59" s="219"/>
      <c r="B59" s="219"/>
      <c r="C59" s="220" t="s">
        <v>288</v>
      </c>
      <c r="D59" s="221"/>
      <c r="E59" s="222"/>
      <c r="F59" s="222"/>
      <c r="G59" s="223">
        <f>SUM(G55,G48,G46,G43,G38,G31,G24,G9)</f>
        <v>-415311.13</v>
      </c>
    </row>
  </sheetData>
  <mergeCells count="4">
    <mergeCell ref="A2:G2"/>
    <mergeCell ref="C3:G3"/>
    <mergeCell ref="C4:G4"/>
    <mergeCell ref="C5:G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 Pol</vt:lpstr>
      <vt:lpstr>ZL 01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Pyszko</cp:lastModifiedBy>
  <cp:lastPrinted>2018-06-20T06:59:39Z</cp:lastPrinted>
  <dcterms:created xsi:type="dcterms:W3CDTF">2009-04-08T07:15:50Z</dcterms:created>
  <dcterms:modified xsi:type="dcterms:W3CDTF">2019-01-23T14:22:07Z</dcterms:modified>
</cp:coreProperties>
</file>